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14\"/>
    </mc:Choice>
  </mc:AlternateContent>
  <xr:revisionPtr revIDLastSave="0" documentId="13_ncr:1_{64E18520-11A1-4A24-88A1-9880FE13636F}" xr6:coauthVersionLast="36" xr6:coauthVersionMax="36" xr10:uidLastSave="{00000000-0000-0000-0000-000000000000}"/>
  <bookViews>
    <workbookView xWindow="0" yWindow="0" windowWidth="28800" windowHeight="10410" xr2:uid="{2C5D5639-D759-4B0C-AF03-3C868AF79B36}"/>
  </bookViews>
  <sheets>
    <sheet name="Report" sheetId="6" r:id="rId1"/>
    <sheet name="PRICE" sheetId="7" r:id="rId2"/>
  </sheets>
  <externalReferences>
    <externalReference r:id="rId3"/>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M237" i="7"/>
  <c r="H237" i="7"/>
  <c r="R235" i="7"/>
  <c r="M235" i="7"/>
  <c r="O235" i="7" s="1"/>
  <c r="H235" i="7"/>
  <c r="M230" i="7"/>
  <c r="O228" i="7"/>
  <c r="O227" i="7"/>
  <c r="O226" i="7"/>
  <c r="O225" i="7"/>
  <c r="O224" i="7"/>
  <c r="O223" i="7"/>
  <c r="O222" i="7"/>
  <c r="O219" i="7"/>
  <c r="O217" i="7"/>
  <c r="R216" i="7"/>
  <c r="O216" i="7"/>
  <c r="J216" i="7"/>
  <c r="O215" i="7"/>
  <c r="O212" i="7"/>
  <c r="R211" i="7"/>
  <c r="O211" i="7"/>
  <c r="O208" i="7"/>
  <c r="R207" i="7"/>
  <c r="O207" i="7"/>
  <c r="J207" i="7"/>
  <c r="R205" i="7"/>
  <c r="O205" i="7"/>
  <c r="J205" i="7"/>
  <c r="R204" i="7"/>
  <c r="O204" i="7"/>
  <c r="J204" i="7"/>
  <c r="O199" i="7"/>
  <c r="O197" i="7"/>
  <c r="O196" i="7"/>
  <c r="O195" i="7"/>
  <c r="R194" i="7"/>
  <c r="O194" i="7"/>
  <c r="M194" i="7"/>
  <c r="M202" i="7" s="1"/>
  <c r="M232" i="7" s="1"/>
  <c r="J194" i="7"/>
  <c r="R193" i="7"/>
  <c r="O193" i="7"/>
  <c r="J193" i="7"/>
  <c r="R192" i="7"/>
  <c r="O192" i="7"/>
  <c r="J192" i="7"/>
  <c r="M176" i="7"/>
  <c r="O171" i="7"/>
  <c r="O169" i="7"/>
  <c r="M159" i="7"/>
  <c r="B159" i="7"/>
  <c r="B157" i="7"/>
  <c r="B155" i="7"/>
  <c r="B153" i="7"/>
  <c r="O140" i="7"/>
  <c r="M136" i="7"/>
  <c r="O136" i="7" s="1"/>
  <c r="M133" i="7"/>
  <c r="O133" i="7" s="1"/>
  <c r="M91" i="7" s="1"/>
  <c r="M130" i="7"/>
  <c r="O130" i="7" s="1"/>
  <c r="M126" i="7"/>
  <c r="O126" i="7" s="1"/>
  <c r="M125" i="7"/>
  <c r="O125" i="7" s="1"/>
  <c r="M121" i="7"/>
  <c r="M119" i="7"/>
  <c r="M143" i="7" s="1"/>
  <c r="J112" i="7"/>
  <c r="V112" i="7" s="1"/>
  <c r="E112" i="7"/>
  <c r="T111" i="7"/>
  <c r="R111" i="7"/>
  <c r="M111" i="7"/>
  <c r="M134" i="7" s="1"/>
  <c r="O134" i="7" s="1"/>
  <c r="M92" i="7" s="1"/>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M19" i="7" s="1"/>
  <c r="M73" i="7" s="1"/>
  <c r="M86" i="7" s="1"/>
  <c r="O13" i="7"/>
  <c r="O12" i="7"/>
  <c r="M12" i="7"/>
  <c r="O11" i="7"/>
  <c r="M11" i="7"/>
  <c r="O10" i="7"/>
  <c r="M10" i="7"/>
  <c r="O9" i="7"/>
  <c r="M9" i="7"/>
  <c r="A3" i="7"/>
  <c r="A2" i="7"/>
  <c r="O230" i="7" l="1"/>
  <c r="O202" i="7"/>
  <c r="R230" i="7"/>
  <c r="M123" i="7"/>
  <c r="O123" i="7" s="1"/>
  <c r="O237" i="7"/>
  <c r="M239" i="7"/>
  <c r="M248" i="7" s="1"/>
  <c r="R202" i="7"/>
  <c r="M88" i="7"/>
  <c r="O129" i="7" s="1"/>
  <c r="M95" i="7"/>
  <c r="O232" i="7"/>
  <c r="O239" i="7" s="1"/>
  <c r="R232" i="7"/>
  <c r="R239" i="7" s="1"/>
  <c r="O121" i="7"/>
  <c r="M127" i="7"/>
  <c r="O127" i="7" s="1"/>
  <c r="O119" i="7"/>
  <c r="R248" i="7" l="1"/>
  <c r="O147" i="7"/>
  <c r="O145" i="7"/>
  <c r="O149" i="7" s="1"/>
  <c r="O131" i="7"/>
  <c r="M129" i="7"/>
  <c r="M131" i="7" s="1"/>
  <c r="M137" i="7" l="1"/>
  <c r="O137" i="7" s="1"/>
  <c r="O138" i="7" s="1"/>
  <c r="O141" i="7" l="1"/>
  <c r="R250" i="7" s="1"/>
  <c r="M138" i="7"/>
  <c r="M141" i="7"/>
  <c r="M167" i="7" s="1"/>
  <c r="M153" i="7" l="1"/>
  <c r="M163" i="7"/>
  <c r="O151" i="7" l="1"/>
  <c r="O174" i="7"/>
  <c r="M157" i="7"/>
  <c r="M155" i="7"/>
  <c r="M165" i="7"/>
</calcChain>
</file>

<file path=xl/sharedStrings.xml><?xml version="1.0" encoding="utf-8"?>
<sst xmlns="http://schemas.openxmlformats.org/spreadsheetml/2006/main" count="503" uniqueCount="291">
  <si>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</si>
  <si>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</si>
  <si>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</si>
  <si>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</si>
  <si>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</si>
  <si>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</si>
  <si>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</si>
  <si>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</si>
  <si>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</si>
  <si>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</si>
  <si>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</si>
  <si>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</si>
  <si>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</si>
  <si>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</si>
  <si>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</si>
  <si>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</si>
  <si>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</si>
  <si>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</si>
  <si>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</si>
  <si>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</si>
  <si>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</si>
  <si>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</si>
  <si>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</si>
  <si>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</si>
  <si>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</si>
  <si>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</si>
  <si>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</si>
  <si>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</si>
  <si>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</si>
  <si>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</si>
  <si>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</si>
  <si>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</si>
  <si>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</si>
  <si>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</si>
  <si>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</si>
  <si>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</si>
  <si>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</si>
  <si>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</si>
  <si>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</si>
  <si>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</si>
  <si>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</si>
  <si>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</si>
  <si>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</si>
  <si>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</si>
  <si>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</si>
  <si>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</si>
  <si>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</si>
  <si>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</si>
  <si>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</si>
  <si>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</si>
  <si>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</si>
  <si>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</si>
  <si>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</si>
  <si>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</si>
  <si>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</si>
  <si>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</si>
  <si>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</si>
  <si>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</si>
  <si>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</si>
  <si>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</si>
  <si>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</si>
  <si>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</si>
  <si>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</si>
  <si>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</si>
  <si>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</si>
  <si>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</si>
  <si>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</si>
  <si>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</si>
  <si>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</si>
  <si>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</si>
  <si>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</si>
  <si>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</si>
  <si>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</si>
  <si>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</si>
  <si>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</si>
  <si>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</si>
  <si>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</si>
  <si>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</si>
  <si>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</si>
  <si>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</si>
  <si>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</si>
  <si>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</si>
  <si>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</si>
  <si>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</si>
  <si>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</si>
  <si>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</si>
  <si>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</si>
  <si>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</si>
  <si>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</si>
  <si>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</si>
  <si>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</si>
  <si>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</si>
  <si>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</si>
  <si>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</si>
  <si>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</si>
  <si>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</si>
  <si>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</si>
  <si>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</si>
  <si>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</si>
  <si>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</si>
  <si>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</si>
  <si>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</si>
  <si>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</si>
  <si>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</si>
  <si>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</si>
  <si>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</si>
  <si>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</si>
  <si>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</si>
  <si>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</si>
  <si>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</si>
  <si>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</si>
  <si>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</si>
  <si>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</si>
  <si>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</si>
  <si>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</si>
  <si>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</si>
  <si>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</si>
  <si>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</si>
  <si>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</si>
  <si>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</si>
  <si>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</si>
  <si>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</si>
  <si>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</si>
  <si>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</si>
  <si>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</si>
  <si>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</si>
  <si>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</si>
  <si>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</si>
  <si>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</si>
  <si>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</si>
  <si>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</si>
  <si>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</si>
  <si>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</si>
  <si>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</si>
  <si>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</si>
  <si>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</si>
  <si>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</si>
  <si>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</si>
  <si>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</si>
  <si>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</si>
  <si>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</si>
  <si>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</si>
  <si>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</si>
  <si>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</si>
  <si>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</si>
  <si>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</si>
  <si>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</si>
  <si>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</si>
  <si>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</si>
  <si>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</si>
  <si>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</si>
  <si>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</si>
  <si>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</si>
  <si>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</si>
  <si>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</si>
  <si>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</si>
  <si>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</si>
  <si>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</si>
  <si>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</si>
  <si>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</si>
  <si>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</si>
  <si>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</si>
  <si>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</si>
  <si>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</si>
  <si>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</si>
  <si>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</si>
  <si>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</si>
  <si>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</si>
  <si>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</si>
  <si>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</si>
  <si>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</si>
  <si>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</si>
  <si>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</si>
  <si>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</si>
  <si>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</si>
  <si>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</si>
  <si>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</si>
  <si>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</si>
  <si>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</si>
  <si>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</si>
  <si>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</si>
  <si>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</si>
  <si>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</si>
  <si>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</si>
  <si>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</si>
  <si>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</si>
  <si>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</si>
  <si>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</si>
  <si>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</si>
  <si>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</si>
  <si>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</si>
  <si>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</si>
  <si>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</si>
  <si>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</si>
  <si>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</si>
  <si>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</si>
  <si>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</si>
  <si>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</si>
  <si>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</si>
  <si>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</si>
  <si>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</si>
  <si>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</si>
  <si>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</si>
  <si>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</si>
  <si>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</si>
  <si>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</si>
  <si>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</si>
  <si>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</si>
  <si>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</si>
  <si>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</si>
  <si>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</si>
  <si>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</si>
  <si>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</si>
  <si>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</si>
  <si>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</si>
  <si>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</si>
  <si>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</si>
  <si>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</si>
  <si>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</si>
  <si>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</si>
  <si>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</si>
  <si>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</si>
  <si>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</si>
  <si>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</si>
  <si>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</si>
  <si>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</si>
  <si>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</si>
  <si>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</si>
  <si>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</si>
  <si>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</si>
  <si>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</si>
  <si>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</si>
  <si>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</si>
  <si>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</si>
  <si>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</si>
  <si>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</si>
  <si>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</si>
  <si>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</si>
  <si>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</si>
  <si>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</si>
  <si>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</si>
  <si>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</si>
  <si>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</si>
  <si>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</si>
  <si>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</si>
  <si>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</si>
  <si>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</si>
  <si>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</si>
  <si>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</si>
  <si>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</si>
  <si>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</si>
  <si>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</si>
  <si>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</si>
  <si>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</si>
  <si>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</si>
  <si>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</si>
  <si>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</si>
  <si>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</si>
  <si>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</si>
  <si>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</si>
  <si>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</si>
  <si>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</si>
  <si>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</si>
  <si>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</si>
  <si>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EUR</t>
  </si>
  <si>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</si>
  <si>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</si>
  <si>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</si>
  <si>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</si>
  <si>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</si>
  <si>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</si>
  <si>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</si>
  <si>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</si>
  <si>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</si>
  <si>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</si>
  <si>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</si>
  <si>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</si>
  <si>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</si>
  <si>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</si>
  <si>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</si>
  <si>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</si>
  <si>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</si>
  <si>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Future Tech ETF</t>
    <phoneticPr fontId="14" type="noConversion"/>
  </si>
  <si>
    <t>Sundry expenses payable (deduct from ETF)</t>
  </si>
  <si>
    <t>4010-3000-98</t>
  </si>
  <si>
    <t>Index fee</t>
    <phoneticPr fontId="14" type="noConversion"/>
  </si>
  <si>
    <t>Trustee fee</t>
    <phoneticPr fontId="43" type="noConversion"/>
  </si>
  <si>
    <t>8000-0000-02</t>
  </si>
  <si>
    <t>Sundry expenses (deducted from ETF)</t>
    <phoneticPr fontId="43" type="noConversion"/>
  </si>
  <si>
    <t>8000-2000-98</t>
  </si>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</sst>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6" formatCode="\ #,##0.000000;[Red]\(#,##0.000000\)"/>
    <numFmt numFmtId="197"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6" fontId="27" fillId="0" borderId="13" xfId="0" applyNumberFormat="1" applyFont="1" applyBorder="1" applyAlignment="1"/>
    <xf numFmtId="197" fontId="27" fillId="0" borderId="13" xfId="0" applyNumberFormat="1" applyFont="1" applyBorder="1" applyAlignment="1"/>
    <xf numFmtId="197"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DC674B91-2C89-4EBA-8199-1306A3970FE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8" name="Picture 1">
          <a:extLst>
            <a:ext uri="{FF2B5EF4-FFF2-40B4-BE49-F238E27FC236}">
              <a16:creationId xmlns:a16="http://schemas.microsoft.com/office/drawing/2014/main" id="{BA7DA55A-486E-498F-BF53-5AC5B9682A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4B44C2C7-BE75-430E-B532-386924DDD19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BDF2494F-79E6-4A16-8F4B-B550BF79631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51599A1-4673-4C2F-8CFF-CD8D5A41DBB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B61727A4-0BB3-4DA1-955A-9D514038922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23AFF505-97C8-41D6-909A-88AC601E99B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8FE73A24-45F5-407B-80B6-8B56B58E05D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A898A4F4-858C-4477-9550-990A3686BF4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E45C241F-541A-45F6-85DF-B71345C9F9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CE47197F-C123-4C2E-84C2-EC1A7F515E4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8" name="Picture 1">
          <a:extLst>
            <a:ext uri="{FF2B5EF4-FFF2-40B4-BE49-F238E27FC236}">
              <a16:creationId xmlns:a16="http://schemas.microsoft.com/office/drawing/2014/main" id="{C30BAB9C-B8EE-4183-BB9F-7DFBC5724CB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HTGFTETF/PRICE_GTHTGFTETF_20261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202553720.71000001</v>
          </cell>
        </row>
        <row r="10">
          <cell r="M10">
            <v>0</v>
          </cell>
        </row>
        <row r="11">
          <cell r="M11">
            <v>2287942.83</v>
          </cell>
        </row>
        <row r="12">
          <cell r="M12">
            <v>5242.53</v>
          </cell>
        </row>
        <row r="13">
          <cell r="M13">
            <v>0</v>
          </cell>
        </row>
        <row r="14">
          <cell r="M14">
            <v>0</v>
          </cell>
        </row>
        <row r="15">
          <cell r="M15">
            <v>0</v>
          </cell>
        </row>
        <row r="16">
          <cell r="M16">
            <v>0</v>
          </cell>
        </row>
        <row r="17">
          <cell r="M17">
            <v>0</v>
          </cell>
        </row>
        <row r="19">
          <cell r="M19">
            <v>204846906.07000002</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396275.98</v>
          </cell>
        </row>
        <row r="41">
          <cell r="M41">
            <v>0</v>
          </cell>
        </row>
        <row r="42">
          <cell r="M42">
            <v>-4734.34</v>
          </cell>
        </row>
        <row r="43">
          <cell r="M43">
            <v>0</v>
          </cell>
        </row>
        <row r="46">
          <cell r="M46">
            <v>0</v>
          </cell>
        </row>
        <row r="47">
          <cell r="M47">
            <v>0</v>
          </cell>
        </row>
        <row r="48">
          <cell r="M48">
            <v>0</v>
          </cell>
        </row>
        <row r="49">
          <cell r="M49">
            <v>0</v>
          </cell>
        </row>
        <row r="50">
          <cell r="M50">
            <v>0</v>
          </cell>
        </row>
        <row r="51">
          <cell r="M51">
            <v>-400000</v>
          </cell>
        </row>
        <row r="54">
          <cell r="M54">
            <v>-61782.62</v>
          </cell>
        </row>
        <row r="55">
          <cell r="M55">
            <v>-10386.99</v>
          </cell>
        </row>
        <row r="56">
          <cell r="M56">
            <v>-4560</v>
          </cell>
        </row>
        <row r="57">
          <cell r="M57">
            <v>-4323.95</v>
          </cell>
        </row>
        <row r="58">
          <cell r="M58">
            <v>-21461.99</v>
          </cell>
        </row>
        <row r="59">
          <cell r="M59">
            <v>-400</v>
          </cell>
        </row>
        <row r="60">
          <cell r="M60">
            <v>0</v>
          </cell>
        </row>
        <row r="61">
          <cell r="M61">
            <v>0</v>
          </cell>
        </row>
        <row r="62">
          <cell r="M62">
            <v>0</v>
          </cell>
        </row>
        <row r="63">
          <cell r="M63">
            <v>0</v>
          </cell>
        </row>
        <row r="64">
          <cell r="M64">
            <v>-44000</v>
          </cell>
        </row>
        <row r="65">
          <cell r="M65">
            <v>-2426.09</v>
          </cell>
        </row>
        <row r="66">
          <cell r="M66">
            <v>0</v>
          </cell>
        </row>
        <row r="67">
          <cell r="M67">
            <v>0</v>
          </cell>
        </row>
        <row r="68">
          <cell r="M68">
            <v>11668.02</v>
          </cell>
        </row>
        <row r="69">
          <cell r="M69">
            <v>0</v>
          </cell>
        </row>
        <row r="72">
          <cell r="M72">
            <v>-146131.98000000001</v>
          </cell>
        </row>
        <row r="79">
          <cell r="M79">
            <v>0</v>
          </cell>
        </row>
        <row r="80">
          <cell r="M80">
            <v>0</v>
          </cell>
        </row>
        <row r="82">
          <cell r="M82">
            <v>0</v>
          </cell>
        </row>
        <row r="86">
          <cell r="M86">
            <v>204700774.09</v>
          </cell>
        </row>
        <row r="112">
          <cell r="E112">
            <v>0</v>
          </cell>
          <cell r="J112">
            <v>0</v>
          </cell>
          <cell r="M112">
            <v>-5047.42</v>
          </cell>
        </row>
        <row r="192">
          <cell r="M192">
            <v>21</v>
          </cell>
          <cell r="R192">
            <v>21</v>
          </cell>
        </row>
        <row r="193">
          <cell r="M193">
            <v>130.02000000000001</v>
          </cell>
          <cell r="R193">
            <v>130.02000000000001</v>
          </cell>
        </row>
        <row r="194">
          <cell r="M194">
            <v>0</v>
          </cell>
          <cell r="R194">
            <v>0</v>
          </cell>
        </row>
        <row r="195">
          <cell r="M195">
            <v>7083.46</v>
          </cell>
          <cell r="R195">
            <v>7488.42</v>
          </cell>
        </row>
        <row r="196">
          <cell r="M196">
            <v>-6060.86</v>
          </cell>
          <cell r="R196">
            <v>-6060.86</v>
          </cell>
        </row>
        <row r="197">
          <cell r="M197">
            <v>-85.69</v>
          </cell>
          <cell r="R197">
            <v>-85.69</v>
          </cell>
        </row>
        <row r="199">
          <cell r="M199">
            <v>86233.08</v>
          </cell>
          <cell r="R199">
            <v>86233.08</v>
          </cell>
        </row>
        <row r="204">
          <cell r="M204">
            <v>-72782.62</v>
          </cell>
          <cell r="R204">
            <v>-77830.039999999994</v>
          </cell>
        </row>
        <row r="205">
          <cell r="M205">
            <v>-9741.83</v>
          </cell>
          <cell r="R205">
            <v>-11032.15</v>
          </cell>
        </row>
        <row r="207">
          <cell r="M207">
            <v>-20199.52</v>
          </cell>
          <cell r="R207">
            <v>-21461.99</v>
          </cell>
        </row>
        <row r="208">
          <cell r="M208">
            <v>-400</v>
          </cell>
          <cell r="R208">
            <v>-400</v>
          </cell>
        </row>
        <row r="211">
          <cell r="M211">
            <v>-4069.6</v>
          </cell>
          <cell r="R211">
            <v>-4323.95</v>
          </cell>
        </row>
        <row r="212">
          <cell r="M212">
            <v>-3504.96</v>
          </cell>
          <cell r="R212">
            <v>-3724.02</v>
          </cell>
        </row>
        <row r="215">
          <cell r="M215">
            <v>-4486.21</v>
          </cell>
          <cell r="R215">
            <v>-4734.34</v>
          </cell>
        </row>
        <row r="216">
          <cell r="M216">
            <v>-2426.09</v>
          </cell>
          <cell r="R216">
            <v>-2594.34</v>
          </cell>
        </row>
        <row r="217">
          <cell r="M217">
            <v>-280.87</v>
          </cell>
          <cell r="R217">
            <v>-280.87</v>
          </cell>
        </row>
        <row r="219">
          <cell r="M219">
            <v>-2094.2600000000002</v>
          </cell>
          <cell r="R219">
            <v>-2243.85</v>
          </cell>
        </row>
        <row r="222">
          <cell r="M222">
            <v>-4560</v>
          </cell>
          <cell r="R222">
            <v>-4560</v>
          </cell>
        </row>
        <row r="223">
          <cell r="M223">
            <v>-3037.76</v>
          </cell>
          <cell r="R223">
            <v>-3037.76</v>
          </cell>
        </row>
        <row r="224">
          <cell r="M224">
            <v>-78075.899999999994</v>
          </cell>
          <cell r="R224">
            <v>-78075.899999999994</v>
          </cell>
        </row>
        <row r="225">
          <cell r="M225">
            <v>-8022.32</v>
          </cell>
          <cell r="R225">
            <v>-8022.32</v>
          </cell>
        </row>
        <row r="226">
          <cell r="M226">
            <v>-141271.74</v>
          </cell>
          <cell r="R226">
            <v>-141271.74</v>
          </cell>
        </row>
        <row r="227">
          <cell r="M227">
            <v>-45.66</v>
          </cell>
          <cell r="R227">
            <v>-45.66</v>
          </cell>
        </row>
        <row r="228">
          <cell r="M228">
            <v>-2125.0100000000002</v>
          </cell>
          <cell r="R228">
            <v>-2246.5</v>
          </cell>
        </row>
        <row r="242">
          <cell r="M242">
            <v>212929300</v>
          </cell>
          <cell r="R242">
            <v>212929300</v>
          </cell>
        </row>
      </sheetData>
      <sheetData sheetId="1"/>
      <sheetData sheetId="2"/>
      <sheetData sheetId="3">
        <row r="24">
          <cell r="H24" t="e">
            <v>#DIV/0!</v>
          </cell>
        </row>
      </sheetData>
      <sheetData sheetId="4">
        <row r="1">
          <cell r="B1" t="str">
            <v>14 October 2026</v>
          </cell>
        </row>
        <row r="2">
          <cell r="B2" t="str">
            <v>Guotai Haitong Global Future Tech ETF</v>
          </cell>
        </row>
        <row r="3">
          <cell r="B3" t="str">
            <v>HKD</v>
          </cell>
        </row>
        <row r="4">
          <cell r="B4">
            <v>4</v>
          </cell>
        </row>
        <row r="5">
          <cell r="B5">
            <v>9.5920000000000005</v>
          </cell>
        </row>
        <row r="11">
          <cell r="B11">
            <v>-7940378.0199999996</v>
          </cell>
        </row>
        <row r="12">
          <cell r="B12">
            <v>-15849.26</v>
          </cell>
        </row>
      </sheetData>
      <sheetData sheetId="5">
        <row r="11">
          <cell r="B11">
            <v>-645.16</v>
          </cell>
        </row>
        <row r="12">
          <cell r="B12">
            <v>-5047.42</v>
          </cell>
        </row>
        <row r="13">
          <cell r="B13">
            <v>0</v>
          </cell>
        </row>
        <row r="15">
          <cell r="B15">
            <v>-168.25</v>
          </cell>
        </row>
        <row r="37">
          <cell r="B37">
            <v>204695081.50999999</v>
          </cell>
        </row>
        <row r="46">
          <cell r="B46">
            <v>0</v>
          </cell>
        </row>
        <row r="47">
          <cell r="B47">
            <v>0</v>
          </cell>
        </row>
      </sheetData>
      <sheetData sheetId="6"/>
      <sheetData sheetId="7">
        <row r="72">
          <cell r="C72">
            <v>0</v>
          </cell>
        </row>
        <row r="73">
          <cell r="C73">
            <v>0</v>
          </cell>
        </row>
        <row r="74">
          <cell r="C74">
            <v>0</v>
          </cell>
        </row>
        <row r="77">
          <cell r="C77">
            <v>206227608.83000001</v>
          </cell>
        </row>
        <row r="78">
          <cell r="C78">
            <v>21500000</v>
          </cell>
        </row>
        <row r="80">
          <cell r="C80">
            <v>9.5919818059999997</v>
          </cell>
        </row>
        <row r="81">
          <cell r="C81">
            <v>0</v>
          </cell>
        </row>
        <row r="82">
          <cell r="C82">
            <v>202553720.71000001</v>
          </cell>
        </row>
        <row r="83">
          <cell r="C83">
            <v>0</v>
          </cell>
        </row>
        <row r="84">
          <cell r="C84">
            <v>2287942.83</v>
          </cell>
        </row>
        <row r="86">
          <cell r="C86">
            <v>5242.53</v>
          </cell>
        </row>
        <row r="87">
          <cell r="C87">
            <v>0</v>
          </cell>
        </row>
        <row r="89">
          <cell r="C89">
            <v>0</v>
          </cell>
        </row>
        <row r="90">
          <cell r="C90">
            <v>0</v>
          </cell>
        </row>
        <row r="91">
          <cell r="C91">
            <v>0</v>
          </cell>
        </row>
        <row r="93">
          <cell r="C93">
            <v>0</v>
          </cell>
        </row>
        <row r="94">
          <cell r="C94">
            <v>-6415372.5999999996</v>
          </cell>
        </row>
        <row r="95">
          <cell r="C95">
            <v>-15870.07</v>
          </cell>
        </row>
        <row r="171">
          <cell r="C171">
            <v>0</v>
          </cell>
        </row>
        <row r="175">
          <cell r="C175">
            <v>4719534.2699999996</v>
          </cell>
        </row>
        <row r="176">
          <cell r="C176">
            <v>365</v>
          </cell>
        </row>
        <row r="177">
          <cell r="C177">
            <v>1</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4" sqref="C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281</v>
      </c>
      <c r="C4" s="191"/>
      <c r="D4" s="191"/>
      <c r="E4" s="191"/>
      <c r="F4" s="191"/>
      <c r="G4" s="191"/>
      <c r="H4" s="191"/>
      <c r="I4" s="190"/>
    </row>
    <row r="5" spans="1:12">
      <c r="A5" s="1"/>
      <c r="B5" s="12"/>
      <c r="C5" s="12"/>
      <c r="D5" s="12"/>
      <c r="E5" s="12"/>
      <c r="F5" s="12"/>
    </row>
    <row r="6" spans="1:12" ht="43.9" customHeight="1">
      <c r="A6" s="6" t="s">
        <v>2</v>
      </c>
      <c r="B6" s="189" t="s">
        <v>282</v>
      </c>
      <c r="C6" s="190"/>
      <c r="D6" s="12"/>
      <c r="E6" s="189" t="s">
        <v>282</v>
      </c>
      <c r="F6" s="190"/>
      <c r="H6" s="189" t="s">
        <v>282</v>
      </c>
      <c r="I6" s="190"/>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46309</v>
      </c>
      <c r="D10" s="12"/>
      <c r="E10" s="12"/>
      <c r="F10" s="13">
        <v>46309</v>
      </c>
      <c r="H10" s="12"/>
      <c r="I10" s="13">
        <v>46309</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9.5206999999999997</v>
      </c>
      <c r="D13" s="12"/>
      <c r="E13" s="3" t="s">
        <v>16</v>
      </c>
      <c r="F13" s="14">
        <v>1.2131000000000001</v>
      </c>
      <c r="H13" s="3" t="s">
        <v>132</v>
      </c>
      <c r="I13" s="14">
        <v>8.1199999999999992</v>
      </c>
      <c r="J13" s="27"/>
      <c r="K13" s="27"/>
      <c r="L13" s="27"/>
    </row>
    <row r="14" spans="1:12" ht="14.25">
      <c r="A14" s="6" t="s">
        <v>3</v>
      </c>
      <c r="B14" s="3" t="s">
        <v>21</v>
      </c>
      <c r="C14" s="15">
        <v>4760350</v>
      </c>
      <c r="D14" s="12"/>
      <c r="E14" s="3" t="s">
        <v>21</v>
      </c>
      <c r="F14" s="15">
        <v>4760350</v>
      </c>
      <c r="H14" s="3" t="s">
        <v>21</v>
      </c>
      <c r="I14" s="15">
        <v>4760350</v>
      </c>
      <c r="J14" s="27"/>
      <c r="K14" s="27"/>
      <c r="L14" s="27"/>
    </row>
    <row r="15" spans="1:12" ht="14.25">
      <c r="A15" s="6" t="s">
        <v>4</v>
      </c>
      <c r="B15" s="3" t="s">
        <v>21</v>
      </c>
      <c r="C15" s="15">
        <v>40815.730000000003</v>
      </c>
      <c r="D15" s="12"/>
      <c r="E15" s="3" t="s">
        <v>21</v>
      </c>
      <c r="F15" s="15">
        <v>40815.730000000003</v>
      </c>
      <c r="H15" s="3" t="s">
        <v>21</v>
      </c>
      <c r="I15" s="15">
        <v>40815.730000000003</v>
      </c>
      <c r="J15" s="27"/>
      <c r="K15" s="27"/>
      <c r="L15" s="27"/>
    </row>
    <row r="16" spans="1:12">
      <c r="A16" s="1"/>
      <c r="B16" s="12"/>
      <c r="C16" s="12"/>
      <c r="D16" s="12"/>
      <c r="E16" s="12"/>
      <c r="F16" s="12"/>
      <c r="H16" s="12"/>
      <c r="I16" s="12"/>
      <c r="J16" s="27"/>
      <c r="K16" s="27"/>
      <c r="L16" s="27"/>
    </row>
    <row r="17" spans="1:12" ht="14.25">
      <c r="A17" s="6" t="s">
        <v>17</v>
      </c>
      <c r="B17" s="12"/>
      <c r="C17" s="16">
        <v>21500000</v>
      </c>
      <c r="D17" s="12"/>
      <c r="E17" s="12"/>
      <c r="F17" s="16">
        <v>21500000</v>
      </c>
      <c r="H17" s="12"/>
      <c r="I17" s="16">
        <v>21500000</v>
      </c>
      <c r="J17" s="27"/>
      <c r="K17" s="27"/>
      <c r="L17" s="27"/>
    </row>
    <row r="18" spans="1:12" ht="14.25">
      <c r="A18" s="6" t="s">
        <v>18</v>
      </c>
      <c r="B18" s="12"/>
      <c r="C18" s="16">
        <v>21500000</v>
      </c>
      <c r="D18" s="12"/>
      <c r="E18" s="12"/>
      <c r="F18" s="16">
        <v>21500000</v>
      </c>
      <c r="H18" s="12"/>
      <c r="I18" s="16">
        <v>21500000</v>
      </c>
      <c r="J18" s="27"/>
      <c r="K18" s="27"/>
      <c r="L18" s="27"/>
    </row>
    <row r="19" spans="1:12">
      <c r="A19" s="1"/>
      <c r="B19" s="12"/>
      <c r="C19" s="12"/>
      <c r="D19" s="12"/>
      <c r="E19" s="12"/>
      <c r="F19" s="12"/>
      <c r="H19" s="12"/>
      <c r="I19" s="12"/>
      <c r="J19" s="27"/>
      <c r="K19" s="27"/>
      <c r="L19" s="27"/>
    </row>
    <row r="20" spans="1:12">
      <c r="A20" s="6" t="s">
        <v>19</v>
      </c>
      <c r="B20" s="3" t="s">
        <v>21</v>
      </c>
      <c r="C20" s="15">
        <v>204694913.26000002</v>
      </c>
      <c r="D20" s="12"/>
      <c r="E20" s="3" t="s">
        <v>21</v>
      </c>
      <c r="F20" s="26">
        <v>204694913.26000002</v>
      </c>
      <c r="H20" s="3" t="s">
        <v>21</v>
      </c>
      <c r="I20" s="26">
        <v>204694913.26000002</v>
      </c>
      <c r="J20" s="27"/>
      <c r="K20" s="27"/>
      <c r="L20" s="27"/>
    </row>
    <row r="21" spans="1:12">
      <c r="A21" s="6" t="s">
        <v>20</v>
      </c>
      <c r="B21" s="3" t="s">
        <v>21</v>
      </c>
      <c r="C21" s="15">
        <v>204694913.26000002</v>
      </c>
      <c r="D21" s="12"/>
      <c r="E21" s="3" t="s">
        <v>21</v>
      </c>
      <c r="F21" s="26">
        <v>204694913.26000002</v>
      </c>
      <c r="H21" s="3" t="s">
        <v>21</v>
      </c>
      <c r="I21" s="26">
        <v>204694913.26000002</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1.62</v>
      </c>
      <c r="D24" s="19"/>
      <c r="E24" s="19"/>
      <c r="F24" s="29">
        <v>1.72</v>
      </c>
      <c r="G24" s="27"/>
      <c r="H24" s="19"/>
      <c r="I24" s="29">
        <v>1.54</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290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FAF63B2A-19B1-4193-AADF-3E57E2DC07E8}">
      <formula1>"HKD, RMB, USD"</formula1>
    </dataValidation>
    <dataValidation operator="equal" allowBlank="1" showInputMessage="1" showErrorMessage="1" error="Stock Code must be of 4 numerica characters" sqref="C24" xr:uid="{9AB1EFA3-479F-41A5-BE8E-1DA78338FD79}"/>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zoomScale="145" zoomScaleNormal="145" workbookViewId="0">
      <selection sqref="A1:XFD1048576"/>
    </sheetView>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14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Future Tech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202553720.71000001</v>
      </c>
      <c r="N9" s="30"/>
      <c r="O9" s="80">
        <f>ROUND([1]Report!M9/[1]Output!B$37,4)</f>
        <v>0.98950000000000005</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2287942.83</v>
      </c>
      <c r="N11" s="30"/>
      <c r="O11" s="80">
        <f>ROUND([1]Report!M11/[1]Output!B$37,4)</f>
        <v>1.12E-2</v>
      </c>
      <c r="P11" s="30"/>
      <c r="Q11" s="30"/>
    </row>
    <row r="12" spans="1:17" ht="9.9499999999999993" customHeight="1">
      <c r="A12" s="77" t="s">
        <v>160</v>
      </c>
      <c r="B12" s="30"/>
      <c r="C12" s="30"/>
      <c r="D12" s="30"/>
      <c r="E12" s="30"/>
      <c r="F12" s="30"/>
      <c r="G12" s="30"/>
      <c r="H12" s="48"/>
      <c r="I12" s="48"/>
      <c r="J12" s="48"/>
      <c r="K12" s="57"/>
      <c r="L12" s="30"/>
      <c r="M12" s="139">
        <f>[1]Process!C86</f>
        <v>5242.53</v>
      </c>
      <c r="N12" s="30"/>
      <c r="O12" s="80">
        <f>ROUND([1]Report!M12/[1]Output!B$37,4)</f>
        <v>0</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204846906.07000002</v>
      </c>
      <c r="N19" s="30"/>
      <c r="O19" s="80">
        <f>ROUND([1]Report!M19/[1]Output!B$37,4)</f>
        <v>1.0006999999999999</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396275.98</v>
      </c>
      <c r="K40" s="140">
        <v>1</v>
      </c>
      <c r="L40" s="22"/>
      <c r="M40" s="139">
        <v>396275.98</v>
      </c>
      <c r="N40" s="22"/>
      <c r="O40" s="141">
        <f>ROUND([1]Report!M40/[1]Output!B$37,4)</f>
        <v>1.9E-3</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-4734.34</v>
      </c>
      <c r="K42" s="140">
        <v>1</v>
      </c>
      <c r="L42" s="22"/>
      <c r="M42" s="139">
        <v>-4734.34</v>
      </c>
      <c r="N42" s="22"/>
      <c r="O42" s="141">
        <f>ROUND([1]Report!M42/[1]Output!B$37,4)</f>
        <v>0</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-2E-3</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-61782.62</v>
      </c>
      <c r="K54" s="140">
        <v>1</v>
      </c>
      <c r="L54" s="22"/>
      <c r="M54" s="139">
        <v>-61782.62</v>
      </c>
      <c r="N54" s="22"/>
      <c r="O54" s="141">
        <f>ROUND([1]Report!M54/[1]Output!B$37,4)</f>
        <v>-2.9999999999999997E-4</v>
      </c>
      <c r="P54" s="30"/>
      <c r="Q54" s="30"/>
    </row>
    <row r="55" spans="1:17" ht="9.9499999999999993" customHeight="1">
      <c r="A55" s="22" t="s">
        <v>34</v>
      </c>
      <c r="B55" s="22" t="s">
        <v>34</v>
      </c>
      <c r="C55" s="22" t="s">
        <v>78</v>
      </c>
      <c r="D55" s="22"/>
      <c r="E55" s="22"/>
      <c r="F55" s="22" t="s">
        <v>79</v>
      </c>
      <c r="G55" s="22"/>
      <c r="H55" s="22" t="s">
        <v>21</v>
      </c>
      <c r="I55" s="22"/>
      <c r="J55" s="139">
        <v>-10386.99</v>
      </c>
      <c r="K55" s="140">
        <v>1</v>
      </c>
      <c r="L55" s="22"/>
      <c r="M55" s="139">
        <v>-10386.99</v>
      </c>
      <c r="N55" s="22"/>
      <c r="O55" s="141">
        <f>ROUND([1]Report!M55/[1]Output!B$37,4)</f>
        <v>-1E-4</v>
      </c>
      <c r="P55" s="30"/>
      <c r="Q55" s="30"/>
    </row>
    <row r="56" spans="1:17" ht="9.9499999999999993" customHeight="1">
      <c r="A56" s="22" t="s">
        <v>34</v>
      </c>
      <c r="B56" s="22" t="s">
        <v>34</v>
      </c>
      <c r="C56" s="22" t="s">
        <v>80</v>
      </c>
      <c r="D56" s="22"/>
      <c r="E56" s="22"/>
      <c r="F56" s="22" t="s">
        <v>81</v>
      </c>
      <c r="G56" s="22"/>
      <c r="H56" s="22" t="s">
        <v>21</v>
      </c>
      <c r="I56" s="22"/>
      <c r="J56" s="139">
        <v>-4560</v>
      </c>
      <c r="K56" s="140">
        <v>1</v>
      </c>
      <c r="L56" s="22"/>
      <c r="M56" s="139">
        <v>-4560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-4323.95</v>
      </c>
      <c r="K57" s="140">
        <v>1</v>
      </c>
      <c r="L57" s="22"/>
      <c r="M57" s="139">
        <v>-4323.95</v>
      </c>
      <c r="N57" s="22"/>
      <c r="O57" s="141">
        <f>ROUND([1]Report!M57/[1]Output!B$37,4)</f>
        <v>0</v>
      </c>
      <c r="P57" s="30"/>
      <c r="Q57" s="30"/>
    </row>
    <row r="58" spans="1:17" ht="9.9499999999999993" customHeight="1">
      <c r="A58" s="22" t="s">
        <v>34</v>
      </c>
      <c r="B58" s="22" t="s">
        <v>34</v>
      </c>
      <c r="C58" s="22" t="s">
        <v>129</v>
      </c>
      <c r="D58" s="22"/>
      <c r="E58" s="22"/>
      <c r="F58" s="22" t="s">
        <v>130</v>
      </c>
      <c r="G58" s="22"/>
      <c r="H58" s="22" t="s">
        <v>21</v>
      </c>
      <c r="I58" s="22"/>
      <c r="J58" s="139">
        <v>-21461.99</v>
      </c>
      <c r="K58" s="140">
        <v>1</v>
      </c>
      <c r="L58" s="22"/>
      <c r="M58" s="139">
        <v>-21461.99</v>
      </c>
      <c r="N58" s="22"/>
      <c r="O58" s="141">
        <f>ROUND([1]Report!M58/[1]Output!B$37,4)</f>
        <v>-1E-4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-44000</v>
      </c>
      <c r="K64" s="140">
        <v>1</v>
      </c>
      <c r="L64" s="22"/>
      <c r="M64" s="139">
        <v>-44000</v>
      </c>
      <c r="N64" s="22"/>
      <c r="O64" s="141">
        <f>ROUND([1]Report!M64/[1]Output!B$37,4)</f>
        <v>-2.0000000000000001E-4</v>
      </c>
      <c r="P64" s="30"/>
      <c r="Q64" s="30"/>
    </row>
    <row r="65" spans="1:17" ht="9.9499999999999993" customHeight="1">
      <c r="A65" s="22" t="s">
        <v>34</v>
      </c>
      <c r="B65" s="22" t="s">
        <v>34</v>
      </c>
      <c r="C65" s="22" t="s">
        <v>135</v>
      </c>
      <c r="D65" s="22"/>
      <c r="E65" s="22"/>
      <c r="F65" s="22" t="s">
        <v>136</v>
      </c>
      <c r="G65" s="22"/>
      <c r="H65" s="22" t="s">
        <v>21</v>
      </c>
      <c r="I65" s="22"/>
      <c r="J65" s="139">
        <v>-2426.09</v>
      </c>
      <c r="K65" s="140">
        <v>1</v>
      </c>
      <c r="L65" s="22"/>
      <c r="M65" s="139">
        <v>-2426.09</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283</v>
      </c>
      <c r="D68" s="22"/>
      <c r="E68" s="22"/>
      <c r="F68" s="22" t="s">
        <v>284</v>
      </c>
      <c r="G68" s="22"/>
      <c r="H68" s="22" t="s">
        <v>21</v>
      </c>
      <c r="I68" s="22"/>
      <c r="J68" s="139">
        <v>11668.02</v>
      </c>
      <c r="K68" s="140">
        <v>1</v>
      </c>
      <c r="L68" s="22"/>
      <c r="M68" s="139">
        <v>11668.02</v>
      </c>
      <c r="N68" s="22"/>
      <c r="O68" s="141">
        <f>ROUND([1]Report!M68/[1]Output!B$37,4)</f>
        <v>1E-4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-146131.98000000001</v>
      </c>
      <c r="N72" s="30"/>
      <c r="O72" s="80">
        <f>ROUND([1]Report!M72/[1]Output!B$37,4)</f>
        <v>-6.9999999999999999E-4</v>
      </c>
      <c r="P72" s="30"/>
      <c r="Q72" s="30"/>
    </row>
    <row r="73" spans="1:17" s="23" customFormat="1" ht="9.75" hidden="1" customHeight="1">
      <c r="A73" s="94" t="s">
        <v>169</v>
      </c>
      <c r="B73" s="86"/>
      <c r="C73" s="86"/>
      <c r="D73" s="86"/>
      <c r="E73" s="86"/>
      <c r="F73" s="86"/>
      <c r="G73" s="86"/>
      <c r="H73" s="86"/>
      <c r="I73" s="86"/>
      <c r="J73" s="86"/>
      <c r="K73" s="95"/>
      <c r="L73" s="86"/>
      <c r="M73" s="96">
        <f>M19+M72</f>
        <v>204700774.09000003</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204700774.09</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c r="A88" s="46" t="s">
        <v>180</v>
      </c>
      <c r="B88" s="30"/>
      <c r="C88" s="30"/>
      <c r="D88" s="30"/>
      <c r="E88" s="30"/>
      <c r="F88" s="30"/>
      <c r="G88" s="30"/>
      <c r="H88" s="30"/>
      <c r="I88" s="30"/>
      <c r="J88" s="30"/>
      <c r="K88" s="57"/>
      <c r="L88" s="30"/>
      <c r="M88" s="131">
        <f>M86+M87</f>
        <v>204700774.09</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-5047.42</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c r="A95" s="46" t="s">
        <v>185</v>
      </c>
      <c r="B95" s="46"/>
      <c r="C95" s="30"/>
      <c r="D95" s="30"/>
      <c r="E95" s="30"/>
      <c r="F95" s="30"/>
      <c r="G95" s="30"/>
      <c r="H95" s="30"/>
      <c r="I95" s="30"/>
      <c r="J95" s="30"/>
      <c r="K95" s="79" t="s">
        <v>99</v>
      </c>
      <c r="L95" s="30"/>
      <c r="M95" s="45">
        <f>ROUND(M86+M91+M92+M93,2)</f>
        <v>204695081.50999999</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-5047.42</v>
      </c>
      <c r="N111" s="30"/>
      <c r="O111" s="80"/>
      <c r="P111" s="41"/>
      <c r="Q111" s="41"/>
      <c r="R111" s="42">
        <f>ROUND([1]Report!R112,2)</f>
        <v>0</v>
      </c>
      <c r="T111" s="42">
        <f>ROUND([1]Report!T112,2)</f>
        <v>0</v>
      </c>
      <c r="V111" s="142">
        <f>E111+J111</f>
        <v>0</v>
      </c>
    </row>
    <row r="112" spans="1:22" ht="12" hidden="1" customHeight="1">
      <c r="A112" s="30"/>
      <c r="B112" s="46"/>
      <c r="D112" s="46"/>
      <c r="E112" s="45">
        <f>SUM(M90)</f>
        <v>0</v>
      </c>
      <c r="F112" s="30"/>
      <c r="G112" s="30"/>
      <c r="H112" s="30"/>
      <c r="I112" s="30"/>
      <c r="J112" s="45">
        <f>SUM(R90)</f>
        <v>0</v>
      </c>
      <c r="K112" s="57"/>
      <c r="L112" s="30"/>
      <c r="M112">
        <v>-5047.42</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21500000</v>
      </c>
      <c r="N119" s="73"/>
      <c r="O119" s="76">
        <f>M119</f>
        <v>21500000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9.5919818059999997</v>
      </c>
      <c r="N121" s="71"/>
      <c r="O121" s="76">
        <f>M121</f>
        <v>9.5919818059999997</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21500000</v>
      </c>
      <c r="N123" s="149"/>
      <c r="O123" s="76">
        <f>M123</f>
        <v>21500000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206227608.83000001</v>
      </c>
      <c r="N125" s="117"/>
      <c r="O125" s="122">
        <f>M125+J125</f>
        <v>206227608.83000001</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206227608.83000001</v>
      </c>
      <c r="N127" s="127"/>
      <c r="O127" s="130">
        <f>M127+J127</f>
        <v>206227608.83000001</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204700774.09</v>
      </c>
      <c r="N129" s="72"/>
      <c r="O129" s="135">
        <f>M88</f>
        <v>204700774.09</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204700774.09</v>
      </c>
      <c r="N131" s="85"/>
      <c r="O131" s="135">
        <f>O129+O130</f>
        <v>204700774.09</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-5047.42</v>
      </c>
      <c r="N134" s="70"/>
      <c r="O134" s="155">
        <f>M134</f>
        <v>-5047.42</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-1664.83</v>
      </c>
      <c r="N136" s="70"/>
      <c r="O136" s="155">
        <f>M136</f>
        <v>-1664.83</v>
      </c>
      <c r="P136" s="30"/>
      <c r="Q136" s="30"/>
      <c r="R136" s="154"/>
      <c r="S136" s="145"/>
      <c r="T136" s="154"/>
      <c r="U136" s="145"/>
      <c r="V136" s="145"/>
    </row>
    <row r="137" spans="1:22" ht="9.9499999999999993" customHeight="1">
      <c r="A137" s="46"/>
      <c r="B137" s="99" t="s">
        <v>285</v>
      </c>
      <c r="C137" s="67"/>
      <c r="D137" s="67"/>
      <c r="F137" s="70"/>
      <c r="G137" s="70"/>
      <c r="H137" s="70"/>
      <c r="I137" s="70"/>
      <c r="J137" s="154"/>
      <c r="K137" s="70"/>
      <c r="M137" s="154">
        <f>-ROUND(IF(M131&lt;550000000,(M131*0.03%/[1]Process!C176)*[1]Process!C177,((550000000*0.03%+(M131-550000000)*0.02%)/[1]Process!C176)*[1]Process!C177),2)</f>
        <v>-168.25</v>
      </c>
      <c r="N137" s="70"/>
      <c r="O137" s="155">
        <f>M137</f>
        <v>-168.25</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204694913.26000002</v>
      </c>
      <c r="N138" s="70"/>
      <c r="O138" s="135">
        <f>O131+O133+O134+O135+O137</f>
        <v>204694913.26000002</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204694913.26000002</v>
      </c>
      <c r="N141" s="70"/>
      <c r="O141" s="188">
        <f>O131+O133+O134+O135+O137+O140</f>
        <v>204694913.26000002</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21500000</v>
      </c>
      <c r="N143" s="73"/>
      <c r="O143" s="146"/>
      <c r="P143" s="30"/>
      <c r="Q143" s="30"/>
      <c r="R143" s="116"/>
      <c r="S143" s="145"/>
      <c r="T143" s="116"/>
      <c r="U143" s="145"/>
      <c r="V143" s="145"/>
    </row>
    <row r="144" spans="1:22" ht="8.25" hidden="1" customHeight="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c r="A145" s="46"/>
      <c r="B145" s="66" t="s">
        <v>219</v>
      </c>
      <c r="C145" s="67"/>
      <c r="D145" s="67"/>
      <c r="F145" s="114"/>
      <c r="G145" s="114"/>
      <c r="H145" s="114"/>
      <c r="I145" s="114"/>
      <c r="J145" s="118"/>
      <c r="K145" s="68"/>
      <c r="N145" s="67"/>
      <c r="O145" s="115">
        <f>ROUND(M95-R239,2)</f>
        <v>212929468.25</v>
      </c>
      <c r="P145" s="30"/>
      <c r="Q145" s="30"/>
      <c r="R145" s="118"/>
      <c r="S145" s="145"/>
      <c r="T145" s="118"/>
      <c r="U145" s="145"/>
      <c r="V145" s="145"/>
    </row>
    <row r="146" spans="1:22" ht="9.9499999999999993" hidden="1" customHeight="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c r="A147" s="46"/>
      <c r="B147" s="66" t="s">
        <v>220</v>
      </c>
      <c r="C147" s="67"/>
      <c r="D147" s="67"/>
      <c r="F147" s="114"/>
      <c r="G147" s="114"/>
      <c r="H147" s="114"/>
      <c r="I147" s="114"/>
      <c r="J147" s="85"/>
      <c r="K147" s="68"/>
      <c r="N147" s="67"/>
      <c r="O147" s="75">
        <f>ROUND(R239,2)</f>
        <v>-8234386.7400000002</v>
      </c>
      <c r="P147" s="30"/>
      <c r="Q147" s="30"/>
      <c r="R147" s="85"/>
      <c r="S147" s="145"/>
      <c r="T147" s="85"/>
      <c r="U147" s="145"/>
      <c r="V147" s="145"/>
    </row>
    <row r="148" spans="1:22" ht="9.9499999999999993" hidden="1" customHeight="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c r="A149" s="46"/>
      <c r="B149" s="66" t="s">
        <v>221</v>
      </c>
      <c r="C149" s="67"/>
      <c r="D149" s="67"/>
      <c r="F149" s="74"/>
      <c r="G149" s="74"/>
      <c r="H149" s="74"/>
      <c r="I149" s="74"/>
      <c r="J149" s="116"/>
      <c r="K149" s="68"/>
      <c r="N149" s="67"/>
      <c r="O149" s="76">
        <f>IF(M143=0,0,ROUND(O145/M143,4))</f>
        <v>9.9037000000000006</v>
      </c>
      <c r="P149" s="30"/>
      <c r="Q149" s="30"/>
      <c r="R149" s="116"/>
      <c r="S149" s="145"/>
      <c r="T149" s="116"/>
      <c r="U149" s="145"/>
      <c r="V149" s="145"/>
    </row>
    <row r="150" spans="1:22" ht="9.9499999999999993" hidden="1" customHeight="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c r="A151" s="46"/>
      <c r="B151" s="66" t="s">
        <v>222</v>
      </c>
      <c r="C151" s="67"/>
      <c r="D151" s="67"/>
      <c r="F151" s="74"/>
      <c r="G151" s="74"/>
      <c r="H151" s="74"/>
      <c r="I151" s="74"/>
      <c r="J151" s="116"/>
      <c r="K151" s="68"/>
      <c r="N151" s="67"/>
      <c r="O151" s="76">
        <f>ROUND(M153-O149,4)</f>
        <v>-0.38300000000000001</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9.5206999999999997</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9.5206999999999997</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9.5206999999999997</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9.5920000000000005</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9.5206999999999997</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-7.4332777314429525E-3</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9.5206936399999993</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4719534.2699999996</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40815.730000000003</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21 + [1]Output!B$46</f>
        <v>21</v>
      </c>
      <c r="K192" s="140"/>
      <c r="L192" s="22"/>
      <c r="M192" s="139">
        <v>21</v>
      </c>
      <c r="N192" s="22"/>
      <c r="O192" s="139">
        <f>[1]Report!R192-[1]Report!M192</f>
        <v>0</v>
      </c>
      <c r="P192" s="22"/>
      <c r="Q192" s="22"/>
      <c r="R192" s="139">
        <f>21 + [1]Output!B$46</f>
        <v>21</v>
      </c>
    </row>
    <row r="193" spans="1:18" ht="9.9499999999999993" customHeight="1">
      <c r="A193" s="22" t="s">
        <v>34</v>
      </c>
      <c r="B193" s="22" t="s">
        <v>235</v>
      </c>
      <c r="C193" s="22"/>
      <c r="D193" s="22"/>
      <c r="E193" s="22"/>
      <c r="F193" s="22" t="s">
        <v>101</v>
      </c>
      <c r="G193" s="22"/>
      <c r="H193" s="22" t="s">
        <v>16</v>
      </c>
      <c r="I193" s="22"/>
      <c r="J193" s="139">
        <f>16.57</f>
        <v>16.57</v>
      </c>
      <c r="K193" s="140"/>
      <c r="L193" s="22"/>
      <c r="M193" s="139">
        <v>130.02000000000001</v>
      </c>
      <c r="N193" s="22"/>
      <c r="O193" s="139">
        <f>[1]Report!R193-[1]Report!M193</f>
        <v>0</v>
      </c>
      <c r="P193" s="22"/>
      <c r="Q193" s="22"/>
      <c r="R193" s="139">
        <f>130.02</f>
        <v>130.02000000000001</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16</v>
      </c>
      <c r="I195" s="22"/>
      <c r="J195" s="139">
        <v>954.28</v>
      </c>
      <c r="K195" s="140"/>
      <c r="L195" s="22"/>
      <c r="M195" s="139">
        <v>7083.46</v>
      </c>
      <c r="N195" s="22"/>
      <c r="O195" s="139">
        <f>[1]Report!R195-[1]Report!M195</f>
        <v>404.96000000000004</v>
      </c>
      <c r="P195" s="22"/>
      <c r="Q195" s="22"/>
      <c r="R195" s="139">
        <v>7488.42</v>
      </c>
    </row>
    <row r="196" spans="1:18" ht="9.9499999999999993" customHeight="1">
      <c r="A196" s="22" t="s">
        <v>34</v>
      </c>
      <c r="B196" s="22" t="s">
        <v>239</v>
      </c>
      <c r="C196" s="22"/>
      <c r="D196" s="22"/>
      <c r="E196" s="22"/>
      <c r="F196" s="22" t="s">
        <v>104</v>
      </c>
      <c r="G196" s="22"/>
      <c r="H196" s="22" t="s">
        <v>16</v>
      </c>
      <c r="I196" s="22"/>
      <c r="J196" s="139">
        <v>-879.64</v>
      </c>
      <c r="K196" s="140"/>
      <c r="L196" s="22"/>
      <c r="M196" s="139">
        <v>-6060.86</v>
      </c>
      <c r="N196" s="22"/>
      <c r="O196" s="139">
        <f>[1]Report!R196-[1]Report!M196</f>
        <v>0</v>
      </c>
      <c r="P196" s="22"/>
      <c r="Q196" s="22"/>
      <c r="R196" s="139">
        <v>-6060.86</v>
      </c>
    </row>
    <row r="197" spans="1:18" ht="9.9499999999999993" customHeight="1">
      <c r="A197" s="22" t="s">
        <v>34</v>
      </c>
      <c r="B197" s="22" t="s">
        <v>240</v>
      </c>
      <c r="C197" s="22"/>
      <c r="D197" s="22"/>
      <c r="E197" s="22"/>
      <c r="F197" s="22" t="s">
        <v>105</v>
      </c>
      <c r="G197" s="22"/>
      <c r="H197" s="22" t="s">
        <v>21</v>
      </c>
      <c r="I197" s="22"/>
      <c r="J197" s="139">
        <v>-85.69</v>
      </c>
      <c r="K197" s="140"/>
      <c r="L197" s="22"/>
      <c r="M197" s="139">
        <v>-85.69</v>
      </c>
      <c r="N197" s="22"/>
      <c r="O197" s="139">
        <f>[1]Report!R197-[1]Report!M197</f>
        <v>0</v>
      </c>
      <c r="P197" s="22"/>
      <c r="Q197" s="22"/>
      <c r="R197" s="139">
        <v>-85.69</v>
      </c>
    </row>
    <row r="198" spans="1:18" ht="9.9499999999999993" customHeight="1">
      <c r="A198" s="22" t="s">
        <v>34</v>
      </c>
      <c r="B198" s="22" t="s">
        <v>241</v>
      </c>
      <c r="C198" s="22"/>
      <c r="D198" s="22"/>
      <c r="E198" s="22"/>
      <c r="F198" s="22" t="s">
        <v>106</v>
      </c>
      <c r="G198" s="22"/>
      <c r="H198" s="22" t="s">
        <v>21</v>
      </c>
      <c r="I198" s="22"/>
      <c r="J198" s="139">
        <v>0</v>
      </c>
      <c r="K198" s="140"/>
      <c r="L198" s="22"/>
      <c r="M198" s="139">
        <v>0</v>
      </c>
      <c r="N198" s="22"/>
      <c r="O198" s="139">
        <v>0</v>
      </c>
      <c r="P198" s="22"/>
      <c r="Q198" s="22"/>
      <c r="R198" s="139">
        <v>0</v>
      </c>
    </row>
    <row r="199" spans="1:18" ht="9.9499999999999993" customHeight="1">
      <c r="A199" s="22" t="s">
        <v>34</v>
      </c>
      <c r="B199" s="22" t="s">
        <v>242</v>
      </c>
      <c r="C199" s="22"/>
      <c r="D199" s="22"/>
      <c r="E199" s="22"/>
      <c r="F199" s="22" t="s">
        <v>107</v>
      </c>
      <c r="G199" s="22"/>
      <c r="H199" s="22" t="s">
        <v>21</v>
      </c>
      <c r="I199" s="22"/>
      <c r="J199" s="139">
        <v>86233.08</v>
      </c>
      <c r="K199" s="140"/>
      <c r="L199" s="22"/>
      <c r="M199" s="139">
        <v>86233.08</v>
      </c>
      <c r="N199" s="22"/>
      <c r="O199" s="139">
        <f>[1]Report!R199-[1]Report!M199</f>
        <v>0</v>
      </c>
      <c r="P199" s="22"/>
      <c r="Q199" s="22"/>
      <c r="R199" s="139">
        <v>86233.08</v>
      </c>
    </row>
    <row r="200" spans="1:18" ht="9.9499999999999993" customHeight="1">
      <c r="A200" s="22" t="s">
        <v>34</v>
      </c>
      <c r="B200" s="22" t="s">
        <v>243</v>
      </c>
      <c r="C200" s="22"/>
      <c r="D200" s="22"/>
      <c r="E200" s="22"/>
      <c r="F200" s="22" t="s">
        <v>108</v>
      </c>
      <c r="G200" s="22"/>
      <c r="H200" s="22" t="s">
        <v>21</v>
      </c>
      <c r="I200" s="22"/>
      <c r="J200" s="139">
        <v>0</v>
      </c>
      <c r="K200" s="140"/>
      <c r="L200" s="22"/>
      <c r="M200" s="139">
        <v>0</v>
      </c>
      <c r="N200" s="22"/>
      <c r="O200" s="139">
        <v>0</v>
      </c>
      <c r="P200" s="22"/>
      <c r="Q200" s="22"/>
      <c r="R200" s="139">
        <v>0</v>
      </c>
    </row>
    <row r="201" spans="1:18" ht="9.9499999999999993" customHeight="1">
      <c r="A201" s="30"/>
      <c r="B201" s="30"/>
      <c r="C201" s="30"/>
      <c r="D201" s="46"/>
      <c r="F201" s="46"/>
      <c r="G201" s="30"/>
      <c r="H201" s="30"/>
      <c r="I201" s="30"/>
      <c r="J201" s="30"/>
      <c r="K201" s="42"/>
      <c r="L201" s="30"/>
      <c r="M201" s="54"/>
      <c r="N201" s="42"/>
      <c r="O201" s="106"/>
      <c r="P201" s="42"/>
      <c r="Q201" s="42"/>
      <c r="R201" s="107"/>
    </row>
    <row r="202" spans="1:18" ht="9.9499999999999993" customHeight="1" thickBot="1">
      <c r="A202" s="30"/>
      <c r="B202" s="30"/>
      <c r="C202" s="30"/>
      <c r="D202" s="30"/>
      <c r="F202" s="30"/>
      <c r="G202" s="30"/>
      <c r="H202" s="30"/>
      <c r="I202" s="30"/>
      <c r="J202" s="30"/>
      <c r="K202" s="184" t="s">
        <v>244</v>
      </c>
      <c r="L202" s="30"/>
      <c r="M202" s="45">
        <f>SUM(M191:M201)</f>
        <v>87321.010000000009</v>
      </c>
      <c r="N202" s="42"/>
      <c r="O202" s="108">
        <f>SUM(O191:O201)</f>
        <v>404.96000000000004</v>
      </c>
      <c r="P202" s="42"/>
      <c r="Q202" s="42"/>
      <c r="R202" s="45">
        <f>SUM(R191:R201)</f>
        <v>87725.97</v>
      </c>
    </row>
    <row r="203" spans="1:18" ht="9.9499999999999993" customHeight="1" thickTop="1">
      <c r="A203" s="103" t="s">
        <v>245</v>
      </c>
      <c r="B203" s="30"/>
      <c r="C203" s="30"/>
      <c r="D203" s="30"/>
      <c r="F203" s="30"/>
      <c r="G203" s="30"/>
      <c r="H203" s="30"/>
      <c r="I203" s="30"/>
      <c r="J203" s="30"/>
      <c r="K203" s="42"/>
      <c r="L203" s="30"/>
      <c r="M203" s="42"/>
      <c r="N203" s="42"/>
      <c r="O203" s="109"/>
      <c r="P203" s="42"/>
      <c r="Q203" s="42"/>
      <c r="R203" s="42"/>
    </row>
    <row r="204" spans="1:18" ht="9.9499999999999993" customHeight="1">
      <c r="A204" s="22" t="s">
        <v>34</v>
      </c>
      <c r="B204" s="22" t="s">
        <v>246</v>
      </c>
      <c r="C204" s="22"/>
      <c r="D204" s="22"/>
      <c r="E204" s="22"/>
      <c r="F204" s="22" t="s">
        <v>109</v>
      </c>
      <c r="G204" s="22"/>
      <c r="H204" s="22" t="s">
        <v>21</v>
      </c>
      <c r="I204" s="22"/>
      <c r="J204" s="139">
        <f>-72782.62 + [1]Output!B$12</f>
        <v>-77830.039999999994</v>
      </c>
      <c r="K204" s="140"/>
      <c r="L204" s="22"/>
      <c r="M204" s="139">
        <v>-72782.62</v>
      </c>
      <c r="N204" s="22"/>
      <c r="O204" s="139">
        <f>[1]Report!R204-[1]Report!M204</f>
        <v>-5047.4199999999983</v>
      </c>
      <c r="P204" s="22"/>
      <c r="Q204" s="22"/>
      <c r="R204" s="139">
        <f>-72782.62 + [1]Output!B$12</f>
        <v>-77830.039999999994</v>
      </c>
    </row>
    <row r="205" spans="1:18" ht="9.9499999999999993" customHeight="1">
      <c r="A205" s="22" t="s">
        <v>34</v>
      </c>
      <c r="B205" s="22" t="s">
        <v>286</v>
      </c>
      <c r="C205" s="22"/>
      <c r="D205" s="22"/>
      <c r="E205" s="22"/>
      <c r="F205" s="22" t="s">
        <v>287</v>
      </c>
      <c r="G205" s="22"/>
      <c r="H205" s="22" t="s">
        <v>21</v>
      </c>
      <c r="I205" s="22"/>
      <c r="J205" s="139">
        <f>-10386.99 + [1]Output!B$11</f>
        <v>-11032.15</v>
      </c>
      <c r="K205" s="140"/>
      <c r="L205" s="22"/>
      <c r="M205" s="139">
        <v>-9741.83</v>
      </c>
      <c r="N205" s="22"/>
      <c r="O205" s="139">
        <f>[1]Report!R205-[1]Report!M205</f>
        <v>-1290.3199999999997</v>
      </c>
      <c r="P205" s="22"/>
      <c r="Q205" s="22"/>
      <c r="R205" s="139">
        <f>-10386.99 + [1]Output!B$11</f>
        <v>-11032.15</v>
      </c>
    </row>
    <row r="206" spans="1:18" ht="9.9499999999999993" customHeight="1">
      <c r="A206" s="22" t="s">
        <v>34</v>
      </c>
      <c r="B206" s="22" t="s">
        <v>247</v>
      </c>
      <c r="C206" s="22"/>
      <c r="D206" s="22"/>
      <c r="E206" s="22"/>
      <c r="F206" s="22" t="s">
        <v>148</v>
      </c>
      <c r="G206" s="22"/>
      <c r="H206" s="22" t="s">
        <v>21</v>
      </c>
      <c r="I206" s="22"/>
      <c r="J206" s="139">
        <v>0</v>
      </c>
      <c r="K206" s="140"/>
      <c r="L206" s="22"/>
      <c r="M206" s="139">
        <v>0</v>
      </c>
      <c r="N206" s="22"/>
      <c r="O206" s="139">
        <v>0</v>
      </c>
      <c r="P206" s="22"/>
      <c r="Q206" s="22"/>
      <c r="R206" s="139">
        <v>0</v>
      </c>
    </row>
    <row r="207" spans="1:18" ht="9.9499999999999993" customHeight="1">
      <c r="A207" s="22" t="s">
        <v>34</v>
      </c>
      <c r="B207" s="22" t="s">
        <v>248</v>
      </c>
      <c r="C207" s="22"/>
      <c r="D207" s="22"/>
      <c r="E207" s="22"/>
      <c r="F207" s="22" t="s">
        <v>110</v>
      </c>
      <c r="G207" s="22"/>
      <c r="H207" s="22" t="s">
        <v>21</v>
      </c>
      <c r="I207" s="22"/>
      <c r="J207" s="139">
        <f>-21461.99 + [1]Output!B$13</f>
        <v>-21461.99</v>
      </c>
      <c r="K207" s="140"/>
      <c r="L207" s="22"/>
      <c r="M207" s="139">
        <v>-20199.52</v>
      </c>
      <c r="N207" s="22"/>
      <c r="O207" s="139">
        <f>[1]Report!R207-[1]Report!M207</f>
        <v>-1262.4700000000012</v>
      </c>
      <c r="P207" s="22"/>
      <c r="Q207" s="22"/>
      <c r="R207" s="139">
        <f>-21461.99 + [1]Output!B$13</f>
        <v>-21461.99</v>
      </c>
    </row>
    <row r="208" spans="1:18" ht="9.9499999999999993" customHeight="1">
      <c r="A208" s="22" t="s">
        <v>34</v>
      </c>
      <c r="B208" s="22" t="s">
        <v>249</v>
      </c>
      <c r="C208" s="22"/>
      <c r="D208" s="22"/>
      <c r="E208" s="22"/>
      <c r="F208" s="22" t="s">
        <v>111</v>
      </c>
      <c r="G208" s="22"/>
      <c r="H208" s="22" t="s">
        <v>21</v>
      </c>
      <c r="I208" s="22"/>
      <c r="J208" s="139">
        <v>-400</v>
      </c>
      <c r="K208" s="140"/>
      <c r="L208" s="22"/>
      <c r="M208" s="139">
        <v>-400</v>
      </c>
      <c r="N208" s="22"/>
      <c r="O208" s="139">
        <f>[1]Report!R208-[1]Report!M208</f>
        <v>0</v>
      </c>
      <c r="P208" s="22"/>
      <c r="Q208" s="22"/>
      <c r="R208" s="139">
        <v>-400</v>
      </c>
    </row>
    <row r="209" spans="1:18" ht="9.9499999999999993" customHeight="1">
      <c r="A209" s="22" t="s">
        <v>34</v>
      </c>
      <c r="B209" s="22" t="s">
        <v>250</v>
      </c>
      <c r="C209" s="22"/>
      <c r="D209" s="22"/>
      <c r="E209" s="22"/>
      <c r="F209" s="22" t="s">
        <v>145</v>
      </c>
      <c r="G209" s="22"/>
      <c r="H209" s="22" t="s">
        <v>21</v>
      </c>
      <c r="I209" s="22"/>
      <c r="J209" s="139">
        <v>0</v>
      </c>
      <c r="K209" s="140"/>
      <c r="L209" s="22"/>
      <c r="M209" s="139">
        <v>0</v>
      </c>
      <c r="N209" s="22"/>
      <c r="O209" s="139">
        <v>0</v>
      </c>
      <c r="P209" s="22"/>
      <c r="Q209" s="22"/>
      <c r="R209" s="139">
        <v>0</v>
      </c>
    </row>
    <row r="210" spans="1:18" ht="9.9499999999999993" customHeight="1">
      <c r="A210" s="22" t="s">
        <v>34</v>
      </c>
      <c r="B210" s="22" t="s">
        <v>251</v>
      </c>
      <c r="C210" s="22"/>
      <c r="D210" s="22"/>
      <c r="E210" s="22"/>
      <c r="F210" s="22" t="s">
        <v>112</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252</v>
      </c>
      <c r="C211" s="22"/>
      <c r="D211" s="22"/>
      <c r="E211" s="22"/>
      <c r="F211" s="22" t="s">
        <v>113</v>
      </c>
      <c r="G211" s="22"/>
      <c r="H211" s="22" t="s">
        <v>21</v>
      </c>
      <c r="I211" s="22"/>
      <c r="J211" s="139">
        <v>-4323.95</v>
      </c>
      <c r="K211" s="140"/>
      <c r="L211" s="22"/>
      <c r="M211" s="139">
        <v>-4069.6</v>
      </c>
      <c r="N211" s="22"/>
      <c r="O211" s="139">
        <f>[1]Report!R211-[1]Report!M211</f>
        <v>-254.34999999999991</v>
      </c>
      <c r="P211" s="22"/>
      <c r="Q211" s="22"/>
      <c r="R211" s="139">
        <f>-4323.95</f>
        <v>-4323.95</v>
      </c>
    </row>
    <row r="212" spans="1:18" ht="9.9499999999999993" customHeight="1">
      <c r="A212" s="22" t="s">
        <v>34</v>
      </c>
      <c r="B212" s="22" t="s">
        <v>253</v>
      </c>
      <c r="C212" s="22"/>
      <c r="D212" s="22"/>
      <c r="E212" s="22"/>
      <c r="F212" s="22" t="s">
        <v>114</v>
      </c>
      <c r="G212" s="22"/>
      <c r="H212" s="22" t="s">
        <v>21</v>
      </c>
      <c r="I212" s="22"/>
      <c r="J212" s="139">
        <v>-3724.02</v>
      </c>
      <c r="K212" s="140"/>
      <c r="L212" s="22"/>
      <c r="M212" s="139">
        <v>-3504.96</v>
      </c>
      <c r="N212" s="22"/>
      <c r="O212" s="139">
        <f>[1]Report!R212-[1]Report!M212</f>
        <v>-219.05999999999995</v>
      </c>
      <c r="P212" s="22"/>
      <c r="Q212" s="22"/>
      <c r="R212" s="139">
        <v>-3724.02</v>
      </c>
    </row>
    <row r="213" spans="1:18" ht="9.9499999999999993" customHeight="1">
      <c r="A213" s="22" t="s">
        <v>34</v>
      </c>
      <c r="B213" s="22" t="s">
        <v>254</v>
      </c>
      <c r="C213" s="22"/>
      <c r="D213" s="22"/>
      <c r="E213" s="22"/>
      <c r="F213" s="22" t="s">
        <v>151</v>
      </c>
      <c r="G213" s="22"/>
      <c r="H213" s="22" t="s">
        <v>21</v>
      </c>
      <c r="I213" s="22"/>
      <c r="J213" s="139">
        <v>0</v>
      </c>
      <c r="K213" s="140"/>
      <c r="L213" s="22"/>
      <c r="M213" s="139">
        <v>0</v>
      </c>
      <c r="N213" s="22"/>
      <c r="O213" s="139">
        <v>0</v>
      </c>
      <c r="P213" s="22"/>
      <c r="Q213" s="22"/>
      <c r="R213" s="139">
        <v>0</v>
      </c>
    </row>
    <row r="214" spans="1:18" ht="9.9499999999999993" customHeight="1">
      <c r="A214" s="22" t="s">
        <v>34</v>
      </c>
      <c r="B214" s="22" t="s">
        <v>255</v>
      </c>
      <c r="C214" s="22"/>
      <c r="D214" s="22"/>
      <c r="E214" s="22"/>
      <c r="F214" s="22" t="s">
        <v>115</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256</v>
      </c>
      <c r="C215" s="22"/>
      <c r="D215" s="22"/>
      <c r="E215" s="22"/>
      <c r="F215" s="22" t="s">
        <v>116</v>
      </c>
      <c r="G215" s="22"/>
      <c r="H215" s="22" t="s">
        <v>21</v>
      </c>
      <c r="I215" s="22"/>
      <c r="J215" s="139">
        <v>-4734.34</v>
      </c>
      <c r="K215" s="140"/>
      <c r="L215" s="22"/>
      <c r="M215" s="139">
        <v>-4486.21</v>
      </c>
      <c r="N215" s="22"/>
      <c r="O215" s="139">
        <f>[1]Report!R215-[1]Report!M215</f>
        <v>-248.13000000000011</v>
      </c>
      <c r="P215" s="22"/>
      <c r="Q215" s="22"/>
      <c r="R215" s="139">
        <v>-4734.34</v>
      </c>
    </row>
    <row r="216" spans="1:18" ht="9.9499999999999993" customHeight="1">
      <c r="A216" s="22" t="s">
        <v>34</v>
      </c>
      <c r="B216" s="22" t="s">
        <v>257</v>
      </c>
      <c r="C216" s="22"/>
      <c r="D216" s="22"/>
      <c r="E216" s="22"/>
      <c r="F216" s="22" t="s">
        <v>146</v>
      </c>
      <c r="G216" s="22"/>
      <c r="H216" s="22" t="s">
        <v>21</v>
      </c>
      <c r="I216" s="22"/>
      <c r="J216" s="139">
        <f>-2426.09 + [1]Output!B$15</f>
        <v>-2594.34</v>
      </c>
      <c r="K216" s="140"/>
      <c r="L216" s="22"/>
      <c r="M216" s="139">
        <v>-2426.09</v>
      </c>
      <c r="N216" s="22"/>
      <c r="O216" s="139">
        <f>[1]Report!R216-[1]Report!M216</f>
        <v>-168.25</v>
      </c>
      <c r="P216" s="22"/>
      <c r="Q216" s="22"/>
      <c r="R216" s="139">
        <f>-2426.09 + [1]Output!B$15</f>
        <v>-2594.34</v>
      </c>
    </row>
    <row r="217" spans="1:18" ht="9.9499999999999993" customHeight="1">
      <c r="A217" s="22" t="s">
        <v>34</v>
      </c>
      <c r="B217" s="22" t="s">
        <v>258</v>
      </c>
      <c r="C217" s="22"/>
      <c r="D217" s="22"/>
      <c r="E217" s="22"/>
      <c r="F217" s="22" t="s">
        <v>117</v>
      </c>
      <c r="G217" s="22"/>
      <c r="H217" s="22" t="s">
        <v>16</v>
      </c>
      <c r="I217" s="22"/>
      <c r="J217" s="139">
        <v>-35.79</v>
      </c>
      <c r="K217" s="140"/>
      <c r="L217" s="22"/>
      <c r="M217" s="139">
        <v>-280.87</v>
      </c>
      <c r="N217" s="22"/>
      <c r="O217" s="139">
        <f>[1]Report!R217-[1]Report!M217</f>
        <v>0</v>
      </c>
      <c r="P217" s="22"/>
      <c r="Q217" s="22"/>
      <c r="R217" s="139">
        <v>-280.87</v>
      </c>
    </row>
    <row r="218" spans="1:18" ht="9.9499999999999993" customHeight="1">
      <c r="A218" s="22" t="s">
        <v>34</v>
      </c>
      <c r="B218" s="22" t="s">
        <v>259</v>
      </c>
      <c r="C218" s="22"/>
      <c r="D218" s="22"/>
      <c r="E218" s="22"/>
      <c r="F218" s="22" t="s">
        <v>118</v>
      </c>
      <c r="G218" s="22"/>
      <c r="H218" s="22" t="s">
        <v>21</v>
      </c>
      <c r="I218" s="22"/>
      <c r="J218" s="139">
        <v>0</v>
      </c>
      <c r="K218" s="140"/>
      <c r="L218" s="22"/>
      <c r="M218" s="139">
        <v>0</v>
      </c>
      <c r="N218" s="22"/>
      <c r="O218" s="139">
        <v>0</v>
      </c>
      <c r="P218" s="22"/>
      <c r="Q218" s="22"/>
      <c r="R218" s="139">
        <v>0</v>
      </c>
    </row>
    <row r="219" spans="1:18" ht="9.9499999999999993" customHeight="1">
      <c r="A219" s="22" t="s">
        <v>34</v>
      </c>
      <c r="B219" s="22" t="s">
        <v>288</v>
      </c>
      <c r="C219" s="22"/>
      <c r="D219" s="22"/>
      <c r="E219" s="22"/>
      <c r="F219" s="22" t="s">
        <v>289</v>
      </c>
      <c r="G219" s="22"/>
      <c r="H219" s="22" t="s">
        <v>21</v>
      </c>
      <c r="I219" s="22"/>
      <c r="J219" s="139">
        <v>-2243.85</v>
      </c>
      <c r="K219" s="140"/>
      <c r="L219" s="22"/>
      <c r="M219" s="139">
        <v>-2094.2600000000002</v>
      </c>
      <c r="N219" s="22"/>
      <c r="O219" s="139">
        <f>[1]Report!R219-[1]Report!M219</f>
        <v>-149.58999999999969</v>
      </c>
      <c r="P219" s="22"/>
      <c r="Q219" s="22"/>
      <c r="R219" s="139">
        <v>-2243.85</v>
      </c>
    </row>
    <row r="220" spans="1:18" ht="9.9499999999999993" customHeight="1">
      <c r="A220" s="22" t="s">
        <v>34</v>
      </c>
      <c r="B220" s="22" t="s">
        <v>260</v>
      </c>
      <c r="C220" s="22"/>
      <c r="D220" s="22"/>
      <c r="E220" s="22"/>
      <c r="F220" s="22" t="s">
        <v>147</v>
      </c>
      <c r="G220" s="22"/>
      <c r="H220" s="22" t="s">
        <v>21</v>
      </c>
      <c r="I220" s="22"/>
      <c r="J220" s="139">
        <v>0</v>
      </c>
      <c r="K220" s="140"/>
      <c r="L220" s="22"/>
      <c r="M220" s="139">
        <v>0</v>
      </c>
      <c r="N220" s="22"/>
      <c r="O220" s="139">
        <v>0</v>
      </c>
      <c r="P220" s="22"/>
      <c r="Q220" s="22"/>
      <c r="R220" s="139">
        <v>0</v>
      </c>
    </row>
    <row r="221" spans="1:18" ht="9.9499999999999993" customHeight="1">
      <c r="A221" s="22" t="s">
        <v>34</v>
      </c>
      <c r="B221" s="22" t="s">
        <v>261</v>
      </c>
      <c r="C221" s="22"/>
      <c r="D221" s="22"/>
      <c r="E221" s="22"/>
      <c r="F221" s="22" t="s">
        <v>119</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262</v>
      </c>
      <c r="C222" s="22"/>
      <c r="D222" s="22"/>
      <c r="E222" s="22"/>
      <c r="F222" s="22" t="s">
        <v>120</v>
      </c>
      <c r="G222" s="22"/>
      <c r="H222" s="22" t="s">
        <v>21</v>
      </c>
      <c r="I222" s="22"/>
      <c r="J222" s="139">
        <v>-4560</v>
      </c>
      <c r="K222" s="140"/>
      <c r="L222" s="22"/>
      <c r="M222" s="139">
        <v>-4560</v>
      </c>
      <c r="N222" s="22"/>
      <c r="O222" s="139">
        <f>[1]Report!R222-[1]Report!M222</f>
        <v>0</v>
      </c>
      <c r="P222" s="22"/>
      <c r="Q222" s="22"/>
      <c r="R222" s="139">
        <v>-4560</v>
      </c>
    </row>
    <row r="223" spans="1:18" ht="9.9499999999999993" customHeight="1">
      <c r="A223" s="22" t="s">
        <v>34</v>
      </c>
      <c r="B223" s="22" t="s">
        <v>263</v>
      </c>
      <c r="C223" s="22"/>
      <c r="D223" s="22"/>
      <c r="E223" s="22"/>
      <c r="F223" s="22" t="s">
        <v>121</v>
      </c>
      <c r="G223" s="22"/>
      <c r="H223" s="22" t="s">
        <v>264</v>
      </c>
      <c r="I223" s="22"/>
      <c r="J223" s="139">
        <v>-341.03</v>
      </c>
      <c r="K223" s="140"/>
      <c r="L223" s="22"/>
      <c r="M223" s="139">
        <v>-3037.76</v>
      </c>
      <c r="N223" s="22"/>
      <c r="O223" s="139">
        <f>[1]Report!R223-[1]Report!M223</f>
        <v>0</v>
      </c>
      <c r="P223" s="22"/>
      <c r="Q223" s="22"/>
      <c r="R223" s="139">
        <v>-3037.76</v>
      </c>
    </row>
    <row r="224" spans="1:18" ht="9.9499999999999993" customHeight="1">
      <c r="A224" s="22" t="s">
        <v>34</v>
      </c>
      <c r="B224" s="22" t="s">
        <v>263</v>
      </c>
      <c r="C224" s="22"/>
      <c r="D224" s="22"/>
      <c r="E224" s="22"/>
      <c r="F224" s="22" t="s">
        <v>121</v>
      </c>
      <c r="G224" s="22"/>
      <c r="H224" s="22" t="s">
        <v>21</v>
      </c>
      <c r="I224" s="22"/>
      <c r="J224" s="139">
        <v>-78075.899999999994</v>
      </c>
      <c r="K224" s="140"/>
      <c r="L224" s="22"/>
      <c r="M224" s="139">
        <v>-78075.899999999994</v>
      </c>
      <c r="N224" s="22"/>
      <c r="O224" s="139">
        <f>[1]Report!R224-[1]Report!M224</f>
        <v>0</v>
      </c>
      <c r="P224" s="22"/>
      <c r="Q224" s="22"/>
      <c r="R224" s="139">
        <v>-78075.899999999994</v>
      </c>
    </row>
    <row r="225" spans="1:19" ht="9.9499999999999993" customHeight="1">
      <c r="A225" s="22" t="s">
        <v>34</v>
      </c>
      <c r="B225" s="22" t="s">
        <v>263</v>
      </c>
      <c r="C225" s="22"/>
      <c r="D225" s="22"/>
      <c r="E225" s="22"/>
      <c r="F225" s="22" t="s">
        <v>121</v>
      </c>
      <c r="G225" s="22"/>
      <c r="H225" s="22" t="s">
        <v>16</v>
      </c>
      <c r="I225" s="22"/>
      <c r="J225" s="139">
        <v>-1022.69</v>
      </c>
      <c r="K225" s="140"/>
      <c r="L225" s="22"/>
      <c r="M225" s="139">
        <v>-8022.32</v>
      </c>
      <c r="N225" s="22"/>
      <c r="O225" s="139">
        <f>[1]Report!R225-[1]Report!M225</f>
        <v>0</v>
      </c>
      <c r="P225" s="22"/>
      <c r="Q225" s="22"/>
      <c r="R225" s="139">
        <v>-8022.32</v>
      </c>
    </row>
    <row r="226" spans="1:19" ht="9.9499999999999993" customHeight="1">
      <c r="A226" s="22" t="s">
        <v>34</v>
      </c>
      <c r="B226" s="22" t="s">
        <v>265</v>
      </c>
      <c r="C226" s="22"/>
      <c r="D226" s="22"/>
      <c r="E226" s="22"/>
      <c r="F226" s="22" t="s">
        <v>122</v>
      </c>
      <c r="G226" s="22"/>
      <c r="H226" s="22" t="s">
        <v>21</v>
      </c>
      <c r="I226" s="22"/>
      <c r="J226" s="139">
        <v>-141271.74</v>
      </c>
      <c r="K226" s="140"/>
      <c r="L226" s="22"/>
      <c r="M226" s="139">
        <v>-141271.74</v>
      </c>
      <c r="N226" s="22"/>
      <c r="O226" s="139">
        <f>[1]Report!R226-[1]Report!M226</f>
        <v>0</v>
      </c>
      <c r="P226" s="22"/>
      <c r="Q226" s="22"/>
      <c r="R226" s="139">
        <v>-141271.74</v>
      </c>
    </row>
    <row r="227" spans="1:19" ht="9.9499999999999993" customHeight="1">
      <c r="A227" s="22" t="s">
        <v>34</v>
      </c>
      <c r="B227" s="22" t="s">
        <v>265</v>
      </c>
      <c r="C227" s="22"/>
      <c r="D227" s="22"/>
      <c r="E227" s="22"/>
      <c r="F227" s="22" t="s">
        <v>122</v>
      </c>
      <c r="G227" s="22"/>
      <c r="H227" s="22" t="s">
        <v>16</v>
      </c>
      <c r="I227" s="22"/>
      <c r="J227" s="139">
        <v>-5.82</v>
      </c>
      <c r="K227" s="140"/>
      <c r="L227" s="22"/>
      <c r="M227" s="139">
        <v>-45.66</v>
      </c>
      <c r="N227" s="22"/>
      <c r="O227" s="139">
        <f>[1]Report!R227-[1]Report!M227</f>
        <v>0</v>
      </c>
      <c r="P227" s="22"/>
      <c r="Q227" s="22"/>
      <c r="R227" s="139">
        <v>-45.66</v>
      </c>
    </row>
    <row r="228" spans="1:19" ht="9.9499999999999993" customHeight="1">
      <c r="A228" s="22" t="s">
        <v>34</v>
      </c>
      <c r="B228" s="22" t="s">
        <v>266</v>
      </c>
      <c r="C228" s="22"/>
      <c r="D228" s="22"/>
      <c r="E228" s="22"/>
      <c r="F228" s="22" t="s">
        <v>123</v>
      </c>
      <c r="G228" s="22"/>
      <c r="H228" s="22" t="s">
        <v>16</v>
      </c>
      <c r="I228" s="22"/>
      <c r="J228" s="139">
        <v>-286.27999999999997</v>
      </c>
      <c r="K228" s="140"/>
      <c r="L228" s="22"/>
      <c r="M228" s="139">
        <v>-2125.0100000000002</v>
      </c>
      <c r="N228" s="22"/>
      <c r="O228" s="139">
        <f>[1]Report!R228-[1]Report!M228</f>
        <v>-121.48999999999978</v>
      </c>
      <c r="P228" s="22"/>
      <c r="Q228" s="22"/>
      <c r="R228" s="139">
        <v>-2246.5</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267</v>
      </c>
      <c r="L230" s="30"/>
      <c r="M230" s="45">
        <f>SUM(M203:M229)</f>
        <v>-357124.35</v>
      </c>
      <c r="N230" s="42"/>
      <c r="O230" s="108">
        <f>SUM(O203:O229)</f>
        <v>-8761.08</v>
      </c>
      <c r="P230" s="42"/>
      <c r="Q230" s="42"/>
      <c r="R230" s="45">
        <f>SUM(R203:R229)</f>
        <v>-365885.43</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268</v>
      </c>
      <c r="B232" s="195"/>
      <c r="C232" s="195"/>
      <c r="D232" s="195"/>
      <c r="E232" s="195"/>
      <c r="F232" s="195"/>
      <c r="G232" s="195"/>
      <c r="H232" s="195"/>
      <c r="I232" s="30"/>
      <c r="J232" s="30"/>
      <c r="K232" s="185" t="s">
        <v>269</v>
      </c>
      <c r="L232" s="30"/>
      <c r="M232" s="42">
        <f>M202+M230</f>
        <v>-269803.33999999997</v>
      </c>
      <c r="N232" s="42"/>
      <c r="O232" s="109">
        <f>O202+O230</f>
        <v>-8356.119999999999</v>
      </c>
      <c r="P232" s="42"/>
      <c r="Q232" s="42"/>
      <c r="R232" s="42">
        <f>R202+R230</f>
        <v>-278159.45999999996</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270</v>
      </c>
      <c r="B235" s="30"/>
      <c r="C235" s="30"/>
      <c r="D235" s="30"/>
      <c r="E235" s="22"/>
      <c r="F235" s="30"/>
      <c r="G235" s="30"/>
      <c r="H235" s="22" t="str">
        <f>[1]Input!B3</f>
        <v>HKD</v>
      </c>
      <c r="I235" s="30"/>
      <c r="J235" s="30"/>
      <c r="K235" s="110"/>
      <c r="L235" s="30"/>
      <c r="M235" s="54">
        <f>[1]Process!C94</f>
        <v>-6415372.5999999996</v>
      </c>
      <c r="N235" s="42"/>
      <c r="O235" s="109">
        <f>R235-M235</f>
        <v>-1525005.42</v>
      </c>
      <c r="P235" s="42"/>
      <c r="Q235" s="42"/>
      <c r="R235" s="42">
        <f>ROUND([1]Input!B11+[1]Process!C89,2)</f>
        <v>-7940378.0199999996</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271</v>
      </c>
      <c r="B237" s="30"/>
      <c r="C237" s="30"/>
      <c r="D237" s="30"/>
      <c r="E237" s="30"/>
      <c r="F237" s="30"/>
      <c r="G237" s="30"/>
      <c r="H237" s="30" t="str">
        <f>[1]Input!B3</f>
        <v>HKD</v>
      </c>
      <c r="I237" s="30"/>
      <c r="J237" s="30"/>
      <c r="K237" s="110"/>
      <c r="L237" s="30"/>
      <c r="M237" s="42">
        <f>[1]Process!C95</f>
        <v>-15870.07</v>
      </c>
      <c r="N237" s="42"/>
      <c r="O237" s="109">
        <f>R237-M237</f>
        <v>20.809999999999491</v>
      </c>
      <c r="P237" s="42"/>
      <c r="Q237" s="42"/>
      <c r="R237" s="42">
        <f>ROUND([1]Input!B12,2)</f>
        <v>-15849.26</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272</v>
      </c>
      <c r="B239" s="46"/>
      <c r="C239" s="30"/>
      <c r="D239" s="30"/>
      <c r="E239" s="30"/>
      <c r="F239" s="30"/>
      <c r="G239" s="30"/>
      <c r="H239" s="30"/>
      <c r="I239" s="30"/>
      <c r="J239" s="30"/>
      <c r="L239" s="30"/>
      <c r="M239" s="45">
        <f>SUM(M232:M238)</f>
        <v>-6701046.0099999998</v>
      </c>
      <c r="N239" s="111"/>
      <c r="O239" s="108">
        <f>SUM(O232:O238)</f>
        <v>-1533340.73</v>
      </c>
      <c r="P239" s="42"/>
      <c r="Q239" s="42"/>
      <c r="R239" s="45">
        <f>SUM(R232:R238)</f>
        <v>-8234386.7399999993</v>
      </c>
      <c r="S239" s="22" t="s">
        <v>273</v>
      </c>
    </row>
    <row r="240" spans="1:19" ht="9.9499999999999993" customHeight="1" thickTop="1">
      <c r="A240" s="30"/>
      <c r="B240" s="55" t="s">
        <v>274</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275</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276</v>
      </c>
      <c r="C242" s="22"/>
      <c r="D242" s="22"/>
      <c r="E242" s="22"/>
      <c r="F242" s="22" t="s">
        <v>125</v>
      </c>
      <c r="G242" s="22"/>
      <c r="H242" s="22" t="s">
        <v>21</v>
      </c>
      <c r="I242" s="22"/>
      <c r="J242" s="139">
        <v>212929300</v>
      </c>
      <c r="K242" s="140"/>
      <c r="L242" s="22"/>
      <c r="M242" s="139">
        <v>212929300</v>
      </c>
      <c r="N242" s="22"/>
      <c r="O242" s="139">
        <f>[1]Report!R242-[1]Report!M242</f>
        <v>0</v>
      </c>
      <c r="P242" s="22"/>
      <c r="Q242" s="22"/>
      <c r="R242" s="139">
        <v>212929300</v>
      </c>
    </row>
    <row r="243" spans="1:19" ht="9.9499999999999993" customHeight="1">
      <c r="A243" s="22" t="s">
        <v>34</v>
      </c>
      <c r="B243" s="22" t="s">
        <v>277</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278</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212929300</v>
      </c>
      <c r="N246" s="111"/>
      <c r="O246" s="112">
        <f>SUM(O240:O245)</f>
        <v>0</v>
      </c>
      <c r="P246" s="186"/>
      <c r="Q246" s="186"/>
      <c r="R246" s="112">
        <f>SUM(R240:R245)</f>
        <v>212929300</v>
      </c>
      <c r="S246" s="22" t="s">
        <v>279</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206228253.99000001</v>
      </c>
      <c r="N248" s="111"/>
      <c r="O248" s="85"/>
      <c r="P248" s="186"/>
      <c r="Q248" s="186"/>
      <c r="R248" s="113">
        <f>R239+R246</f>
        <v>204694913.25999999</v>
      </c>
      <c r="S248" s="22" t="s">
        <v>280</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Report</vt:lpstr>
      <vt:lpstr>PRICE</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2026-10-15T03:50:58Z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