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15\"/>
    </mc:Choice>
  </mc:AlternateContent>
  <xr:revisionPtr revIDLastSave="0" documentId="13_ncr:1_{F4A27846-9EA4-467D-8048-C0BDB4C90F4E}" xr6:coauthVersionLast="36" xr6:coauthVersionMax="36" xr10:uidLastSave="{00000000-0000-0000-0000-000000000000}"/>
  <bookViews>
    <workbookView xWindow="450" yWindow="1860" windowWidth="20730" windowHeight="8280" xr2:uid="{00000000-000D-0000-FFFF-FFFF00000000}"/>
  </bookViews>
  <sheets>
    <sheet name="Report" sheetId="6" r:id="rId1"/>
    <sheet name="PRICE" sheetId="7" r:id="rId2"/>
    <sheet name="工作表1" sheetId="8" r:id="rId3"/>
  </sheets>
  <externalReferences>
    <externalReference r:id="rId4"/>
  </externalReferences>
  <definedNames>
    <definedName name="_xlnm.Print_Area" localSheetId="0">Report!$A$1:$F$41</definedName>
    <definedName name="_xlnm.Print_Titles" localSheetId="0">Report!$A:$A,Report!$40:$40</definedName>
  </definedNames>
  <calcPr calcId="191029"/>
</workbook>
</file>

<file path=xl/calcChain.xml><?xml version="1.0" encoding="utf-8"?>
<calcChain xmlns="http://schemas.openxmlformats.org/spreadsheetml/2006/main">
  <c r="R246" i="7" l="1"/>
  <c r="M246" i="7"/>
  <c r="O242" i="7"/>
  <c r="O246" i="7" s="1"/>
  <c r="R237" i="7"/>
  <c r="M237" i="7"/>
  <c r="O237" i="7" s="1"/>
  <c r="H237" i="7"/>
  <c r="R235" i="7"/>
  <c r="M235" i="7"/>
  <c r="O235" i="7" s="1"/>
  <c r="H235" i="7"/>
  <c r="M230" i="7"/>
  <c r="O228" i="7"/>
  <c r="O227" i="7"/>
  <c r="O226" i="7"/>
  <c r="O225" i="7"/>
  <c r="O224" i="7"/>
  <c r="O223" i="7"/>
  <c r="O220" i="7"/>
  <c r="O218" i="7"/>
  <c r="R217" i="7"/>
  <c r="O217" i="7"/>
  <c r="J217" i="7"/>
  <c r="O216" i="7"/>
  <c r="O213" i="7"/>
  <c r="R212" i="7"/>
  <c r="O212" i="7"/>
  <c r="O209" i="7"/>
  <c r="R208" i="7"/>
  <c r="O208" i="7"/>
  <c r="J208" i="7"/>
  <c r="R206" i="7"/>
  <c r="O206" i="7"/>
  <c r="J206" i="7"/>
  <c r="R205" i="7"/>
  <c r="O205" i="7"/>
  <c r="J205" i="7"/>
  <c r="O200" i="7"/>
  <c r="O198" i="7"/>
  <c r="O197" i="7"/>
  <c r="O196" i="7"/>
  <c r="O195" i="7"/>
  <c r="R194" i="7"/>
  <c r="O194" i="7"/>
  <c r="M194" i="7"/>
  <c r="M203" i="7" s="1"/>
  <c r="M232" i="7" s="1"/>
  <c r="J194" i="7"/>
  <c r="R193" i="7"/>
  <c r="O193" i="7"/>
  <c r="J193" i="7"/>
  <c r="R192" i="7"/>
  <c r="O192" i="7"/>
  <c r="J192" i="7"/>
  <c r="M176" i="7"/>
  <c r="O171" i="7"/>
  <c r="O169" i="7"/>
  <c r="M159" i="7"/>
  <c r="B159" i="7"/>
  <c r="B157" i="7"/>
  <c r="B155" i="7"/>
  <c r="B153" i="7"/>
  <c r="O140" i="7"/>
  <c r="M133" i="7"/>
  <c r="O133" i="7" s="1"/>
  <c r="M91" i="7" s="1"/>
  <c r="M130" i="7"/>
  <c r="O130" i="7" s="1"/>
  <c r="M126" i="7"/>
  <c r="O126" i="7" s="1"/>
  <c r="M125" i="7"/>
  <c r="M127" i="7" s="1"/>
  <c r="O127" i="7" s="1"/>
  <c r="M121" i="7"/>
  <c r="O121" i="7" s="1"/>
  <c r="M119" i="7"/>
  <c r="M143" i="7" s="1"/>
  <c r="J112" i="7"/>
  <c r="V112" i="7" s="1"/>
  <c r="E112" i="7"/>
  <c r="T111" i="7"/>
  <c r="R111" i="7"/>
  <c r="M111" i="7"/>
  <c r="M134" i="7" s="1"/>
  <c r="O134" i="7" s="1"/>
  <c r="M92" i="7" s="1"/>
  <c r="J111" i="7"/>
  <c r="E111" i="7"/>
  <c r="V111" i="7" s="1"/>
  <c r="V110" i="7"/>
  <c r="J109" i="7"/>
  <c r="O105" i="7"/>
  <c r="O104" i="7"/>
  <c r="O103" i="7"/>
  <c r="O102" i="7"/>
  <c r="M93" i="7"/>
  <c r="M87" i="7"/>
  <c r="O86" i="7"/>
  <c r="O84" i="7"/>
  <c r="O82" i="7"/>
  <c r="O80" i="7"/>
  <c r="M80" i="7"/>
  <c r="O79" i="7"/>
  <c r="M79" i="7"/>
  <c r="M82" i="7" s="1"/>
  <c r="O72" i="7"/>
  <c r="M72" i="7"/>
  <c r="I72" i="7"/>
  <c r="O69" i="7"/>
  <c r="O68" i="7"/>
  <c r="O67" i="7"/>
  <c r="O66" i="7"/>
  <c r="O65" i="7"/>
  <c r="O64" i="7"/>
  <c r="O63" i="7"/>
  <c r="O62" i="7"/>
  <c r="O61" i="7"/>
  <c r="O60" i="7"/>
  <c r="O59" i="7"/>
  <c r="O58" i="7"/>
  <c r="O57" i="7"/>
  <c r="O56" i="7"/>
  <c r="O55" i="7"/>
  <c r="O54" i="7"/>
  <c r="O51" i="7"/>
  <c r="O50" i="7"/>
  <c r="O49" i="7"/>
  <c r="O48" i="7"/>
  <c r="O47" i="7"/>
  <c r="O46" i="7"/>
  <c r="O43" i="7"/>
  <c r="O42" i="7"/>
  <c r="O41" i="7"/>
  <c r="O40" i="7"/>
  <c r="O39" i="7"/>
  <c r="O38" i="7"/>
  <c r="O37" i="7"/>
  <c r="O36" i="7"/>
  <c r="O35" i="7"/>
  <c r="O30" i="7"/>
  <c r="O29" i="7"/>
  <c r="O28" i="7"/>
  <c r="O27" i="7"/>
  <c r="M23" i="7"/>
  <c r="O19" i="7"/>
  <c r="O17" i="7"/>
  <c r="M17" i="7"/>
  <c r="O16" i="7"/>
  <c r="M16" i="7"/>
  <c r="O15" i="7"/>
  <c r="M15" i="7"/>
  <c r="O14" i="7"/>
  <c r="M14" i="7"/>
  <c r="M19" i="7" s="1"/>
  <c r="M73" i="7" s="1"/>
  <c r="M86" i="7" s="1"/>
  <c r="O13" i="7"/>
  <c r="O12" i="7"/>
  <c r="M12" i="7"/>
  <c r="O11" i="7"/>
  <c r="M11" i="7"/>
  <c r="O10" i="7"/>
  <c r="M10" i="7"/>
  <c r="O9" i="7"/>
  <c r="M9" i="7"/>
  <c r="M136" i="7" s="1"/>
  <c r="O136" i="7" s="1"/>
  <c r="A3" i="7"/>
  <c r="A2" i="7"/>
  <c r="O230" i="7" l="1"/>
  <c r="M239" i="7"/>
  <c r="M248" i="7" s="1"/>
  <c r="O203" i="7"/>
  <c r="R203" i="7"/>
  <c r="R230" i="7"/>
  <c r="M95" i="7"/>
  <c r="M88" i="7"/>
  <c r="O129" i="7" s="1"/>
  <c r="O232" i="7"/>
  <c r="O239" i="7" s="1"/>
  <c r="R232" i="7"/>
  <c r="R239" i="7" s="1"/>
  <c r="O119" i="7"/>
  <c r="M123" i="7"/>
  <c r="O123" i="7" s="1"/>
  <c r="O125" i="7"/>
  <c r="R248" i="7" l="1"/>
  <c r="O147" i="7"/>
  <c r="O131" i="7"/>
  <c r="M129" i="7"/>
  <c r="M131" i="7" s="1"/>
  <c r="O145" i="7"/>
  <c r="O149" i="7" s="1"/>
  <c r="M137" i="7" l="1"/>
  <c r="O137" i="7" s="1"/>
  <c r="O138" i="7"/>
  <c r="O141" i="7"/>
  <c r="R250" i="7" s="1"/>
  <c r="M138" i="7" l="1"/>
  <c r="M141" i="7"/>
  <c r="M167" i="7" s="1"/>
  <c r="M153" i="7" l="1"/>
  <c r="M163" i="7"/>
  <c r="O151" i="7" l="1"/>
  <c r="M157" i="7"/>
  <c r="M155" i="7"/>
  <c r="O174" i="7"/>
  <c r="M165" i="7"/>
</calcChain>
</file>

<file path=xl/sharedStrings.xml><?xml version="1.0" encoding="utf-8"?>
<sst xmlns="http://schemas.openxmlformats.org/spreadsheetml/2006/main" count="503" uniqueCount="290">
  <si>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</si>
  <si>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</si>
  <si>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</si>
  <si>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</si>
  <si>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</si>
  <si>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</si>
  <si>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</si>
  <si>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</si>
  <si>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</si>
  <si>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</si>
  <si>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</si>
  <si>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</si>
  <si>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</si>
  <si>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</si>
  <si>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</si>
  <si>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</si>
  <si>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</si>
  <si>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</si>
  <si>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</si>
  <si>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</si>
  <si>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</si>
  <si>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</si>
  <si>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</si>
  <si>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</si>
  <si>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</si>
  <si>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</si>
  <si>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</si>
  <si>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CCY</t>
  </si>
  <si>
    <t>Ex.Rate</t>
  </si>
  <si>
    <t>MARKET VALUE IN</t>
  </si>
  <si>
    <t>BASE CURRENCY</t>
  </si>
  <si>
    <t>Reversal of Fee Accrual Account</t>
  </si>
  <si>
    <t>LIQUIDITY</t>
  </si>
  <si>
    <t>CONTROL ACCOUNT</t>
  </si>
  <si>
    <t xml:space="preserve"> </t>
  </si>
  <si>
    <t>Deposit in transit</t>
  </si>
  <si>
    <t>0020-0000-01</t>
  </si>
  <si>
    <t>Subscription in transit</t>
  </si>
  <si>
    <t>0020-0000-02</t>
  </si>
  <si>
    <t>Redemption in transit</t>
  </si>
  <si>
    <t>0020-0000-03</t>
  </si>
  <si>
    <t>Switching in transit</t>
  </si>
  <si>
    <t>0020-0000-04</t>
  </si>
  <si>
    <t>OTHER ASSET</t>
  </si>
  <si>
    <t>Interest receivable on deposits</t>
  </si>
  <si>
    <t>3010-0000-01</t>
  </si>
  <si>
    <t>Provision for CD/bond interest (unsettled trade)</t>
  </si>
  <si>
    <t>3010-2000-01</t>
  </si>
  <si>
    <t>Other account receivable</t>
  </si>
  <si>
    <t>3010-2000-99</t>
  </si>
  <si>
    <t>Management fee rebate receivable</t>
  </si>
  <si>
    <t>3010-3000-01</t>
  </si>
  <si>
    <t>Trustee fee rebate receivable</t>
  </si>
  <si>
    <t>3010-3000-02</t>
  </si>
  <si>
    <t>Preliminary expenses</t>
  </si>
  <si>
    <t>3020-0000-01</t>
  </si>
  <si>
    <t>Prepay expenses</t>
  </si>
  <si>
    <t>3020-0000-02</t>
  </si>
  <si>
    <t>Prepay licence fee</t>
  </si>
  <si>
    <t>3020-0000-03</t>
  </si>
  <si>
    <t>Prepay publication fee</t>
  </si>
  <si>
    <t>3020-0000-04</t>
  </si>
  <si>
    <t>OTHER LIABILITIES</t>
  </si>
  <si>
    <t>Subscription pending for units issuance</t>
  </si>
  <si>
    <t>4010-1000-01</t>
  </si>
  <si>
    <t>Cash buffer payable to PD (ETF cash order)</t>
  </si>
  <si>
    <t>4010-1000-11</t>
  </si>
  <si>
    <t>Redemption payable to unitholders</t>
  </si>
  <si>
    <t>4010-2000-01</t>
  </si>
  <si>
    <t>Dividend payable to unitholders</t>
  </si>
  <si>
    <t>4010-2010-01</t>
  </si>
  <si>
    <t>Other account payable</t>
  </si>
  <si>
    <t>4010-4000-01</t>
  </si>
  <si>
    <t>Preliminary expenses payable</t>
  </si>
  <si>
    <t>4010-4000-05</t>
  </si>
  <si>
    <t>FEE PAYABLES</t>
  </si>
  <si>
    <t>Investment management fee payable</t>
  </si>
  <si>
    <t>4010-3000-01</t>
  </si>
  <si>
    <t>Trustee fee payable</t>
  </si>
  <si>
    <t>4010-3000-02</t>
  </si>
  <si>
    <t>Investment handling fee payable</t>
  </si>
  <si>
    <t>4010-3000-03</t>
  </si>
  <si>
    <t>Audit fee payable</t>
  </si>
  <si>
    <t>4010-3000-06</t>
  </si>
  <si>
    <t>Registrar fee Payable</t>
  </si>
  <si>
    <t>4010-3000-09</t>
  </si>
  <si>
    <t xml:space="preserve">Conversion agent fee payable </t>
  </si>
  <si>
    <t>4010-3000-14</t>
  </si>
  <si>
    <t xml:space="preserve">License fee payable </t>
  </si>
  <si>
    <t>4010-3000-15</t>
  </si>
  <si>
    <t>Administrator fee payable</t>
  </si>
  <si>
    <t>4010-3000-17</t>
  </si>
  <si>
    <t>Transaction fee Payable</t>
  </si>
  <si>
    <t>4010-3000-20</t>
  </si>
  <si>
    <t>FATCA service fee payable</t>
  </si>
  <si>
    <t>4010-3000-29</t>
  </si>
  <si>
    <t>Other fee payable</t>
  </si>
  <si>
    <t>4010-3000-99</t>
  </si>
  <si>
    <t>LIQUIDITY SUBTOTAL</t>
  </si>
  <si>
    <t>(A)</t>
  </si>
  <si>
    <t>Transaction fee</t>
  </si>
  <si>
    <t>7000-0000-01</t>
  </si>
  <si>
    <t>7000-0000-02</t>
  </si>
  <si>
    <t>7000-0000-03</t>
  </si>
  <si>
    <t>7000-1000-01</t>
  </si>
  <si>
    <t>7000-1000-04</t>
  </si>
  <si>
    <t>7000-1000-05</t>
  </si>
  <si>
    <t>7000-1000-21</t>
  </si>
  <si>
    <t>7010-1000-01</t>
  </si>
  <si>
    <t>8000-0000-01</t>
  </si>
  <si>
    <t>8000-0000-06</t>
  </si>
  <si>
    <t>8000-0000-07</t>
  </si>
  <si>
    <t>8000-0000-16</t>
  </si>
  <si>
    <t>8000-1000-01</t>
  </si>
  <si>
    <t>8000-1000-02</t>
  </si>
  <si>
    <t>8000-1000-04</t>
  </si>
  <si>
    <t>8000-1000-05</t>
  </si>
  <si>
    <t>8000-2000-03</t>
  </si>
  <si>
    <t>8000-2000-09</t>
  </si>
  <si>
    <t>8100-0000-01</t>
  </si>
  <si>
    <t>8100-1000-01</t>
  </si>
  <si>
    <t>8100-1000-03</t>
  </si>
  <si>
    <t>8100-1000-04</t>
  </si>
  <si>
    <t>8100-2100-11</t>
  </si>
  <si>
    <t>6000-0000-01</t>
  </si>
  <si>
    <t>6000-0100-01</t>
  </si>
  <si>
    <t>6000-1000-01</t>
  </si>
  <si>
    <t>8600-0000-01</t>
  </si>
  <si>
    <t>Prepared by:                                   Checked by:                                   Reviewed by:</t>
  </si>
  <si>
    <t>Service fee Payable</t>
  </si>
  <si>
    <t>4010-3000-08</t>
  </si>
  <si>
    <t>Fund Price Calculation</t>
  </si>
  <si>
    <t>RMB</t>
  </si>
  <si>
    <t>Service agent fee payable (fixed fee)</t>
  </si>
  <si>
    <t>4010-3000-10</t>
  </si>
  <si>
    <t>Index license fee payable</t>
  </si>
  <si>
    <t>4010-3000-21</t>
  </si>
  <si>
    <t>Ongoing Charge Fee Cap Summary</t>
  </si>
  <si>
    <t>Effective ongoing charge rate (%)</t>
  </si>
  <si>
    <t>n/a</t>
  </si>
  <si>
    <t>Fee cap (%)</t>
  </si>
  <si>
    <t>Fee rate to reimburse (%)</t>
  </si>
  <si>
    <t>Average NAV</t>
  </si>
  <si>
    <t>Reimbursement</t>
  </si>
  <si>
    <t>*Average NAV and reimbursement are in fund currency</t>
  </si>
  <si>
    <t>8000-0000-08</t>
  </si>
  <si>
    <t>8000-1000-07</t>
  </si>
  <si>
    <t>8000-2000-99</t>
  </si>
  <si>
    <t>8000-0000-04</t>
  </si>
  <si>
    <t>Legal &amp; professional fee payable</t>
  </si>
  <si>
    <t>4010-3000-38</t>
  </si>
  <si>
    <t>8000-1000-03</t>
  </si>
  <si>
    <t>MARKET VALUE IN</t>
    <phoneticPr fontId="14" type="noConversion"/>
  </si>
  <si>
    <t>% OF NAV</t>
    <phoneticPr fontId="14" type="noConversion"/>
  </si>
  <si>
    <t>ORIG. CURRENCY</t>
    <phoneticPr fontId="14" type="noConversion"/>
  </si>
  <si>
    <t>TOTAL ASSET VALUE PER HOLDING REPORT</t>
    <phoneticPr fontId="14" type="noConversion"/>
  </si>
  <si>
    <t>Breakdown</t>
    <phoneticPr fontId="14" type="noConversion"/>
  </si>
  <si>
    <t>-Investments (Market value)</t>
    <phoneticPr fontId="14" type="noConversion"/>
  </si>
  <si>
    <t>-Deposits</t>
    <phoneticPr fontId="14" type="noConversion"/>
  </si>
  <si>
    <t>-Bank Balance</t>
    <phoneticPr fontId="14" type="noConversion"/>
  </si>
  <si>
    <t>-Cash Accrual (Dividend receivable &amp; unsettle)</t>
    <phoneticPr fontId="14" type="noConversion"/>
  </si>
  <si>
    <t>-Other liquidity</t>
    <phoneticPr fontId="14" type="noConversion"/>
  </si>
  <si>
    <t>-Unrealised/realised P&amp;L on FX</t>
    <phoneticPr fontId="14" type="noConversion"/>
  </si>
  <si>
    <t>Accrued interest-Deposit</t>
    <phoneticPr fontId="14" type="noConversion"/>
  </si>
  <si>
    <t>Accrued Interest-Bonds (Settle mode)</t>
    <phoneticPr fontId="14" type="noConversion"/>
  </si>
  <si>
    <t>TOTAL AMOUNT</t>
    <phoneticPr fontId="14" type="noConversion"/>
  </si>
  <si>
    <t>Bank Balance Per Flex Account</t>
    <phoneticPr fontId="14" type="noConversion"/>
  </si>
  <si>
    <t>Dividend Receivable Per Flex Account</t>
    <phoneticPr fontId="14" type="noConversion"/>
  </si>
  <si>
    <t>Capital Gain Tax</t>
    <phoneticPr fontId="14" type="noConversion"/>
  </si>
  <si>
    <t>GROSS ASSET VALUE BEFOR ADD BACK</t>
    <phoneticPr fontId="14" type="noConversion"/>
  </si>
  <si>
    <t>ADD BACK FOR ALL-IN FEE ITEMS</t>
    <phoneticPr fontId="14" type="noConversion"/>
  </si>
  <si>
    <t>Others</t>
    <phoneticPr fontId="14" type="noConversion"/>
  </si>
  <si>
    <t>ADD BACK:</t>
    <phoneticPr fontId="14" type="noConversion"/>
  </si>
  <si>
    <t>Registrar's Fee (fixed fee)</t>
    <phoneticPr fontId="14" type="noConversion"/>
  </si>
  <si>
    <t>Service Agent  Fee</t>
    <phoneticPr fontId="14" type="noConversion"/>
  </si>
  <si>
    <t>GROSS ASSET VALUE BEFORE INDEX LICENSE FEE FOR THE DEALING DAY</t>
    <phoneticPr fontId="14" type="noConversion"/>
  </si>
  <si>
    <t xml:space="preserve">LESS: </t>
    <phoneticPr fontId="14" type="noConversion"/>
  </si>
  <si>
    <t>Index License fee</t>
    <phoneticPr fontId="14" type="noConversion"/>
  </si>
  <si>
    <t>GROSS ASSET VALUE BEFORE MANAGEMENT FEE, SERVICE FEE AND ADMIN FEE FOR THE DEALING DAY</t>
    <phoneticPr fontId="14" type="noConversion"/>
  </si>
  <si>
    <t>Add back: Transcation fee (class level)</t>
    <phoneticPr fontId="14" type="noConversion"/>
  </si>
  <si>
    <t>GAV before fees (excluded class level Transcation fee)</t>
    <phoneticPr fontId="14" type="noConversion"/>
  </si>
  <si>
    <t>All-in Fee(Listed Class: 0.1% p.a; Unlisted Class A 0.09% p.a)</t>
    <phoneticPr fontId="14" type="noConversion"/>
  </si>
  <si>
    <t xml:space="preserve"> Trustee Fee </t>
    <phoneticPr fontId="14" type="noConversion"/>
  </si>
  <si>
    <t xml:space="preserve"> Management Fee (Listed Class: 0.15% p.a; Unlisted Class A 0.1% p.a)</t>
    <phoneticPr fontId="14" type="noConversion"/>
  </si>
  <si>
    <t>Trustee Fee</t>
    <phoneticPr fontId="14" type="noConversion"/>
  </si>
  <si>
    <t>NET ASSET VALUE</t>
    <phoneticPr fontId="14" type="noConversion"/>
  </si>
  <si>
    <t>RECAP:- All-in Fee</t>
    <phoneticPr fontId="14" type="noConversion"/>
  </si>
  <si>
    <t>Index Licence fee</t>
    <phoneticPr fontId="14" type="noConversion"/>
  </si>
  <si>
    <t>Audit Fee</t>
    <phoneticPr fontId="14" type="noConversion"/>
  </si>
  <si>
    <t>Listing Fee</t>
    <phoneticPr fontId="14" type="noConversion"/>
  </si>
  <si>
    <t>SFC Fee</t>
    <phoneticPr fontId="14" type="noConversion"/>
  </si>
  <si>
    <t>Custodian Fee</t>
    <phoneticPr fontId="14" type="noConversion"/>
  </si>
  <si>
    <t>Printing Fee</t>
    <phoneticPr fontId="14" type="noConversion"/>
  </si>
  <si>
    <t>Other Expense</t>
    <phoneticPr fontId="14" type="noConversion"/>
  </si>
  <si>
    <t>Under Accrued Index Licence Fee</t>
    <phoneticPr fontId="14" type="noConversion"/>
  </si>
  <si>
    <t>Bank Charge</t>
    <phoneticPr fontId="14" type="noConversion"/>
  </si>
  <si>
    <t xml:space="preserve">Estimated Quarterly Index Licence Fee Short fall </t>
    <phoneticPr fontId="14" type="noConversion"/>
  </si>
  <si>
    <t>Ongoing expenses</t>
    <phoneticPr fontId="14" type="noConversion"/>
  </si>
  <si>
    <t>UNITS</t>
    <phoneticPr fontId="14" type="noConversion"/>
  </si>
  <si>
    <t>Listed Class</t>
    <phoneticPr fontId="14" type="noConversion"/>
  </si>
  <si>
    <t>Total</t>
    <phoneticPr fontId="14" type="noConversion"/>
  </si>
  <si>
    <t>No of units (Actual from User Input)</t>
    <phoneticPr fontId="14" type="noConversion"/>
  </si>
  <si>
    <t>Last NAV per unit (in 9 dec.)</t>
    <phoneticPr fontId="14" type="noConversion"/>
  </si>
  <si>
    <t>Equivalent no of units (in 4 dec.)</t>
    <phoneticPr fontId="14" type="noConversion"/>
  </si>
  <si>
    <t xml:space="preserve">Last Dealing Date </t>
    <phoneticPr fontId="14" type="noConversion"/>
  </si>
  <si>
    <t>GAV in fund ccy</t>
    <phoneticPr fontId="14" type="noConversion"/>
  </si>
  <si>
    <t>Subscription and redemption</t>
    <phoneticPr fontId="14" type="noConversion"/>
  </si>
  <si>
    <t>Adj. GAV</t>
    <phoneticPr fontId="14" type="noConversion"/>
  </si>
  <si>
    <t>Gross NAV before fees</t>
    <phoneticPr fontId="14" type="noConversion"/>
  </si>
  <si>
    <t xml:space="preserve"> Less Dividend distributed</t>
    <phoneticPr fontId="14" type="noConversion"/>
  </si>
  <si>
    <t>Gross NAV after dividend distributed</t>
    <phoneticPr fontId="14" type="noConversion"/>
  </si>
  <si>
    <t>All-in-fees(Listed Class: 0.1% p.a; Unlisted Class A 0.09% p.a)</t>
    <phoneticPr fontId="14" type="noConversion"/>
  </si>
  <si>
    <t>Management Fee</t>
    <phoneticPr fontId="14" type="noConversion"/>
  </si>
  <si>
    <t>Transaction fee</t>
    <phoneticPr fontId="14" type="noConversion"/>
  </si>
  <si>
    <t>Custodian fee</t>
    <phoneticPr fontId="14" type="noConversion"/>
  </si>
  <si>
    <t>NAV before ongoing charge reimbursement</t>
    <phoneticPr fontId="14" type="noConversion"/>
  </si>
  <si>
    <t>Ongoing charge reimbursement (T)</t>
    <phoneticPr fontId="14" type="noConversion"/>
  </si>
  <si>
    <t>NAV after fee</t>
    <phoneticPr fontId="14" type="noConversion"/>
  </si>
  <si>
    <t>No of units</t>
    <phoneticPr fontId="14" type="noConversion"/>
  </si>
  <si>
    <t>Capital Value</t>
    <phoneticPr fontId="14" type="noConversion"/>
  </si>
  <si>
    <t>Income Value</t>
    <phoneticPr fontId="14" type="noConversion"/>
  </si>
  <si>
    <t>Capital Value per Unit</t>
    <phoneticPr fontId="14" type="noConversion"/>
  </si>
  <si>
    <t>Income Value per Unit</t>
    <phoneticPr fontId="14" type="noConversion"/>
  </si>
  <si>
    <t xml:space="preserve">Subscription and Redemption Price </t>
    <phoneticPr fontId="14" type="noConversion"/>
  </si>
  <si>
    <t>NAV per Unit (Difference)</t>
    <phoneticPr fontId="14" type="noConversion"/>
  </si>
  <si>
    <t>NAV per Unit (in 9 dec.)</t>
    <phoneticPr fontId="14" type="noConversion"/>
  </si>
  <si>
    <t>Basic Basket MV</t>
    <phoneticPr fontId="14" type="noConversion"/>
  </si>
  <si>
    <t>Creation Unit per Basket</t>
    <phoneticPr fontId="14" type="noConversion"/>
  </si>
  <si>
    <t>Actual Cash Component Per Basket</t>
    <phoneticPr fontId="14" type="noConversion"/>
  </si>
  <si>
    <t>Estimated Cash Per Basket</t>
    <phoneticPr fontId="14" type="noConversion"/>
  </si>
  <si>
    <t>INCOME/EXPENSES</t>
    <phoneticPr fontId="14" type="noConversion"/>
  </si>
  <si>
    <t>YTD - Last dealing</t>
    <phoneticPr fontId="14" type="noConversion"/>
  </si>
  <si>
    <t>Current Movement</t>
    <phoneticPr fontId="14" type="noConversion"/>
  </si>
  <si>
    <t>YTD - Current</t>
    <phoneticPr fontId="14" type="noConversion"/>
  </si>
  <si>
    <t>INCOME</t>
    <phoneticPr fontId="14" type="noConversion"/>
  </si>
  <si>
    <t>Interest on fixed deposit</t>
    <phoneticPr fontId="43" type="noConversion"/>
  </si>
  <si>
    <t xml:space="preserve"> </t>
    <phoneticPr fontId="43" type="noConversion"/>
  </si>
  <si>
    <t>Interest on interest bearing securities</t>
    <phoneticPr fontId="43" type="noConversion"/>
  </si>
  <si>
    <t>Dividend</t>
    <phoneticPr fontId="43" type="noConversion"/>
  </si>
  <si>
    <t>Realized gain/loss on investment</t>
    <phoneticPr fontId="43" type="noConversion"/>
  </si>
  <si>
    <t>Exchange gain/loss</t>
    <phoneticPr fontId="43" type="noConversion"/>
  </si>
  <si>
    <t>Realized G/L on forward FX contracts</t>
    <phoneticPr fontId="43" type="noConversion"/>
  </si>
  <si>
    <t>Cost adjustment (ETF cash order)</t>
    <phoneticPr fontId="43" type="noConversion"/>
  </si>
  <si>
    <t>Management fee rebate</t>
    <phoneticPr fontId="43" type="noConversion"/>
  </si>
  <si>
    <t>( a )</t>
    <phoneticPr fontId="43" type="noConversion"/>
  </si>
  <si>
    <t>Administrative Expenses</t>
    <phoneticPr fontId="14" type="noConversion"/>
  </si>
  <si>
    <t>Investment management fee</t>
    <phoneticPr fontId="43" type="noConversion"/>
  </si>
  <si>
    <t>Custodian fee</t>
    <phoneticPr fontId="43" type="noConversion"/>
  </si>
  <si>
    <t>Service fee</t>
    <phoneticPr fontId="43" type="noConversion"/>
  </si>
  <si>
    <t>Registrar fee</t>
    <phoneticPr fontId="43" type="noConversion"/>
  </si>
  <si>
    <t>Service agent fee (fixed fee)</t>
    <phoneticPr fontId="43" type="noConversion"/>
  </si>
  <si>
    <t>Transaction fee</t>
    <phoneticPr fontId="43" type="noConversion"/>
  </si>
  <si>
    <t>Audit fee</t>
    <phoneticPr fontId="43" type="noConversion"/>
  </si>
  <si>
    <t>Fund set up fee</t>
    <phoneticPr fontId="43" type="noConversion"/>
  </si>
  <si>
    <t>Legal &amp; professional fee</t>
    <phoneticPr fontId="43" type="noConversion"/>
  </si>
  <si>
    <t>Accounting fee</t>
    <phoneticPr fontId="43" type="noConversion"/>
  </si>
  <si>
    <t>License fee</t>
    <phoneticPr fontId="43" type="noConversion"/>
  </si>
  <si>
    <t>Index license fee</t>
    <phoneticPr fontId="43" type="noConversion"/>
  </si>
  <si>
    <t>Bank charges</t>
    <phoneticPr fontId="43" type="noConversion"/>
  </si>
  <si>
    <t>FATCA service fee</t>
    <phoneticPr fontId="43" type="noConversion"/>
  </si>
  <si>
    <t>Sundry expenses</t>
    <phoneticPr fontId="43" type="noConversion"/>
  </si>
  <si>
    <t>Bank loan interest</t>
    <phoneticPr fontId="43" type="noConversion"/>
  </si>
  <si>
    <t>Investment handling fee</t>
    <phoneticPr fontId="43" type="noConversion"/>
  </si>
  <si>
    <t>Broker commission</t>
    <phoneticPr fontId="43" type="noConversion"/>
  </si>
  <si>
    <t>Investment related charges</t>
    <phoneticPr fontId="43" type="noConversion"/>
  </si>
  <si>
    <t>Withholding tax - Dividend</t>
    <phoneticPr fontId="43" type="noConversion"/>
  </si>
  <si>
    <t>( b )</t>
    <phoneticPr fontId="43" type="noConversion"/>
  </si>
  <si>
    <t>NET INCOME BEFORE GAIN/(LOSS) ON INVESTMENT FOREIGN EXCHANGE</t>
    <phoneticPr fontId="14" type="noConversion"/>
  </si>
  <si>
    <t xml:space="preserve">( a ) + ( b ) + ( c ) </t>
    <phoneticPr fontId="43" type="noConversion"/>
  </si>
  <si>
    <t>UNREALISED GAIN/(LOSS) IN VALUE OF INVESTMENTS</t>
    <phoneticPr fontId="14" type="noConversion"/>
  </si>
  <si>
    <t>UNREALISED GAIN/(LOSS) ON FOREIGN EXCHANGE</t>
    <phoneticPr fontId="43" type="noConversion"/>
  </si>
  <si>
    <t>INCREASE / (DECREASE) IN NET ASSETS ATTRIBUTABLE TO UNITHOLDERS FROM OPERATIONS</t>
    <phoneticPr fontId="14" type="noConversion"/>
  </si>
  <si>
    <t>a</t>
    <phoneticPr fontId="14" type="noConversion"/>
  </si>
  <si>
    <t>EQUITY</t>
    <phoneticPr fontId="14" type="noConversion"/>
  </si>
  <si>
    <t>Opening balance</t>
    <phoneticPr fontId="43" type="noConversion"/>
  </si>
  <si>
    <t>Subcription of units / Contribution</t>
    <phoneticPr fontId="43" type="noConversion"/>
  </si>
  <si>
    <t>Redemption of units</t>
    <phoneticPr fontId="43" type="noConversion"/>
  </si>
  <si>
    <t>Dividend payment to unitholders</t>
    <phoneticPr fontId="43" type="noConversion"/>
  </si>
  <si>
    <t>b</t>
    <phoneticPr fontId="14" type="noConversion"/>
  </si>
  <si>
    <t>a+b</t>
    <phoneticPr fontId="14" type="noConversion"/>
  </si>
  <si>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</si>
  <si>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</si>
  <si>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</si>
  <si>
    <t>8000-2000-98</t>
  </si>
  <si>
    <t>Sundry expenses (deducted from ETF)</t>
    <phoneticPr fontId="43" type="noConversion"/>
  </si>
  <si>
    <t>8000-0000-02</t>
  </si>
  <si>
    <t>Index fee</t>
    <phoneticPr fontId="14" type="noConversion"/>
  </si>
  <si>
    <t>4010-3000-98</t>
  </si>
  <si>
    <t>Sundry expenses payable (deduct from ETF)</t>
  </si>
  <si>
    <t>Trustee fee</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</si>
</sst>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_(* \(#,##0.00\);_(* &quot;-&quot;??_);_(@_)"/>
    <numFmt numFmtId="176" formatCode="#,##0.0000"/>
    <numFmt numFmtId="177" formatCode="#,###"/>
    <numFmt numFmtId="178" formatCode="00000"/>
    <numFmt numFmtId="179" formatCode="ddmmmyyyy"/>
    <numFmt numFmtId="180" formatCode="0.0000"/>
    <numFmt numFmtId="181" formatCode="#,##0.0000000000_);[Red]\(#,##0.0000000000\)"/>
    <numFmt numFmtId="182" formatCode="#,##0.00%;[Red]\(#,##0.00%\)"/>
    <numFmt numFmtId="183" formatCode="#,##0.00;[Red]\(#,##0.00\)"/>
    <numFmt numFmtId="184" formatCode="0.0000000000"/>
    <numFmt numFmtId="185" formatCode="#,##0.0000_);[Red]\(#,##0.0000\)"/>
    <numFmt numFmtId="186" formatCode="#,##0.0000;[Red]\(#,##0.0000\)"/>
    <numFmt numFmtId="187" formatCode="#,##0.000000000_);[Red]\(#,##0.000000000\)"/>
    <numFmt numFmtId="188" formatCode="#,##0.000000000;[Red]\(#,##0.000000000\)"/>
    <numFmt numFmtId="189" formatCode="#,##0.00_ "/>
    <numFmt numFmtId="190" formatCode="#,##0.0000_ "/>
    <numFmt numFmtId="191" formatCode="#,##0.000000000_ "/>
    <numFmt numFmtId="192" formatCode="\#,##0.00;[Red]\(#,##0.00\)"/>
    <numFmt numFmtId="193" formatCode="#,###.00"/>
    <numFmt numFmtId="196" formatCode="\ #,##0.000000;[Red]\(#,##0.000000\)"/>
    <numFmt numFmtId="197" formatCode="\ #,##0.00;[Red]\(#,##0.00\)"/>
  </numFmts>
  <fonts count="44">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
      <sz val="12"/>
      <name val="Times New Roman"/>
      <family val="1"/>
    </font>
    <font>
      <sz val="6"/>
      <color indexed="9"/>
      <name val="Times New Roman"/>
      <family val="1"/>
    </font>
    <font>
      <sz val="6"/>
      <name val="新細明體"/>
      <family val="1"/>
      <charset val="136"/>
    </font>
    <font>
      <i/>
      <sz val="6"/>
      <name val="Times New Roman"/>
      <family val="1"/>
    </font>
    <font>
      <sz val="6"/>
      <color indexed="8"/>
      <name val="Times New Roman"/>
      <family val="1"/>
    </font>
    <font>
      <i/>
      <u/>
      <sz val="6"/>
      <name val="Times New Roman"/>
      <family val="1"/>
    </font>
    <font>
      <sz val="9"/>
      <name val="新細明體"/>
      <family val="1"/>
      <charset val="136"/>
    </font>
  </fonts>
  <fills count="3">
    <fill>
      <patternFill patternType="none"/>
    </fill>
    <fill>
      <patternFill patternType="gray125"/>
    </fill>
    <fill>
      <patternFill patternType="solid">
        <fgColor indexed="9"/>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197">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0" fontId="37" fillId="0" borderId="0" xfId="0" applyFont="1" applyFill="1" applyAlignment="1"/>
    <xf numFmtId="0" fontId="27" fillId="0" borderId="0" xfId="0" applyFont="1" applyAlignment="1"/>
    <xf numFmtId="0" fontId="26" fillId="0" borderId="0" xfId="0" applyFont="1" applyFill="1" applyAlignment="1"/>
    <xf numFmtId="181" fontId="0" fillId="0" borderId="0" xfId="0" applyNumberFormat="1" applyAlignment="1"/>
    <xf numFmtId="182" fontId="39" fillId="0" borderId="0" xfId="0" applyNumberFormat="1" applyFont="1" applyAlignment="1">
      <alignment horizontal="right"/>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27" fillId="0" borderId="0" xfId="6"/>
    <xf numFmtId="0" fontId="28" fillId="0" borderId="0" xfId="13">
      <alignment vertical="center"/>
    </xf>
    <xf numFmtId="0" fontId="28" fillId="0" borderId="0" xfId="19">
      <alignment horizontal="right"/>
    </xf>
    <xf numFmtId="0" fontId="28" fillId="0" borderId="0" xfId="25"/>
    <xf numFmtId="0" fontId="28" fillId="0" borderId="0" xfId="26"/>
    <xf numFmtId="0" fontId="28" fillId="0" borderId="0" xfId="27"/>
    <xf numFmtId="0" fontId="27" fillId="0" borderId="0" xfId="28"/>
    <xf numFmtId="0" fontId="28" fillId="0" borderId="0" xfId="7"/>
    <xf numFmtId="0" fontId="28" fillId="0" borderId="0" xfId="8"/>
    <xf numFmtId="0" fontId="28" fillId="0" borderId="0" xfId="9"/>
    <xf numFmtId="0" fontId="28" fillId="0" borderId="0" xfId="10"/>
    <xf numFmtId="0" fontId="29" fillId="0" borderId="0" xfId="11"/>
    <xf numFmtId="183" fontId="27" fillId="0" borderId="0" xfId="6" applyNumberFormat="1"/>
    <xf numFmtId="183" fontId="27" fillId="0" borderId="7" xfId="6" applyNumberFormat="1" applyBorder="1"/>
    <xf numFmtId="183" fontId="28" fillId="0" borderId="0" xfId="25" applyNumberFormat="1"/>
    <xf numFmtId="183" fontId="27" fillId="0" borderId="10" xfId="6" applyNumberFormat="1" applyBorder="1"/>
    <xf numFmtId="0" fontId="27" fillId="0" borderId="0" xfId="6" applyFont="1"/>
    <xf numFmtId="49" fontId="27" fillId="0" borderId="0" xfId="6" applyNumberFormat="1" applyFont="1"/>
    <xf numFmtId="49" fontId="27" fillId="0" borderId="0" xfId="6" applyNumberFormat="1"/>
    <xf numFmtId="49" fontId="28" fillId="0" borderId="0" xfId="14" applyNumberFormat="1"/>
    <xf numFmtId="49" fontId="28" fillId="0" borderId="0" xfId="25" applyNumberFormat="1" applyFont="1"/>
    <xf numFmtId="0" fontId="27" fillId="0" borderId="0" xfId="6" applyNumberFormat="1" applyFont="1"/>
    <xf numFmtId="0" fontId="27" fillId="0" borderId="0" xfId="6" applyNumberFormat="1"/>
    <xf numFmtId="49" fontId="28" fillId="0" borderId="0" xfId="13" applyNumberFormat="1">
      <alignment vertical="center"/>
    </xf>
    <xf numFmtId="183" fontId="27" fillId="0" borderId="0" xfId="6" applyNumberFormat="1" applyBorder="1"/>
    <xf numFmtId="0" fontId="29" fillId="0" borderId="0" xfId="6" applyFont="1"/>
    <xf numFmtId="183" fontId="28" fillId="0" borderId="0" xfId="6" applyNumberFormat="1" applyFont="1"/>
    <xf numFmtId="181" fontId="27" fillId="0" borderId="0" xfId="6" applyNumberFormat="1"/>
    <xf numFmtId="181" fontId="28" fillId="0" borderId="0" xfId="14" applyNumberFormat="1" applyAlignment="1">
      <alignment horizontal="center"/>
    </xf>
    <xf numFmtId="181" fontId="28" fillId="0" borderId="0" xfId="25" applyNumberFormat="1"/>
    <xf numFmtId="49" fontId="28" fillId="0" borderId="0" xfId="14" applyNumberFormat="1" applyFont="1" applyAlignment="1">
      <alignment horizontal="right"/>
    </xf>
    <xf numFmtId="49" fontId="28" fillId="0" borderId="0" xfId="6" applyNumberFormat="1" applyFont="1" applyAlignment="1">
      <alignment horizontal="right"/>
    </xf>
    <xf numFmtId="0" fontId="27" fillId="0" borderId="11" xfId="6" applyFont="1" applyBorder="1"/>
    <xf numFmtId="0" fontId="27" fillId="0" borderId="8" xfId="6" applyFont="1" applyBorder="1"/>
    <xf numFmtId="0" fontId="29" fillId="0" borderId="0" xfId="6" applyFont="1" applyBorder="1" applyAlignment="1">
      <alignment horizontal="center"/>
    </xf>
    <xf numFmtId="181" fontId="29" fillId="0" borderId="0" xfId="6" applyNumberFormat="1" applyFont="1" applyBorder="1" applyAlignment="1">
      <alignment horizontal="center"/>
    </xf>
    <xf numFmtId="0" fontId="27" fillId="0" borderId="12" xfId="6" applyFont="1" applyBorder="1"/>
    <xf numFmtId="0" fontId="27" fillId="0" borderId="0" xfId="6" applyFont="1" applyBorder="1"/>
    <xf numFmtId="181" fontId="27" fillId="0" borderId="0" xfId="6" applyNumberFormat="1" applyFont="1" applyBorder="1"/>
    <xf numFmtId="0" fontId="27" fillId="0" borderId="13" xfId="6" applyFont="1" applyBorder="1"/>
    <xf numFmtId="40" fontId="27" fillId="0" borderId="0" xfId="6" applyNumberFormat="1" applyFont="1" applyBorder="1"/>
    <xf numFmtId="187" fontId="27" fillId="0" borderId="0" xfId="6" applyNumberFormat="1" applyFont="1" applyBorder="1"/>
    <xf numFmtId="40" fontId="27" fillId="0" borderId="8" xfId="6" applyNumberFormat="1" applyFont="1" applyBorder="1"/>
    <xf numFmtId="185" fontId="27" fillId="0" borderId="0" xfId="6" applyNumberFormat="1" applyFont="1" applyBorder="1"/>
    <xf numFmtId="190" fontId="27" fillId="0" borderId="0" xfId="6" applyNumberFormat="1" applyFont="1" applyBorder="1"/>
    <xf numFmtId="183" fontId="27" fillId="0" borderId="13" xfId="6" applyNumberFormat="1" applyFont="1" applyBorder="1"/>
    <xf numFmtId="186" fontId="27" fillId="0" borderId="13" xfId="6" applyNumberFormat="1" applyFont="1" applyBorder="1"/>
    <xf numFmtId="0" fontId="27" fillId="0" borderId="0" xfId="6" quotePrefix="1" applyFont="1"/>
    <xf numFmtId="0" fontId="36" fillId="0" borderId="0" xfId="24" applyFont="1"/>
    <xf numFmtId="181" fontId="27" fillId="0" borderId="0" xfId="6" applyNumberFormat="1" applyAlignment="1">
      <alignment horizontal="right"/>
    </xf>
    <xf numFmtId="182" fontId="27" fillId="0" borderId="0" xfId="6" applyNumberFormat="1" applyFont="1" applyAlignment="1">
      <alignment horizontal="right"/>
    </xf>
    <xf numFmtId="182" fontId="28" fillId="0" borderId="0" xfId="6" applyNumberFormat="1" applyFont="1" applyAlignment="1">
      <alignment horizontal="right"/>
    </xf>
    <xf numFmtId="0" fontId="27" fillId="0" borderId="5" xfId="6" applyFont="1" applyBorder="1"/>
    <xf numFmtId="180" fontId="27" fillId="0" borderId="0" xfId="6" applyNumberFormat="1" applyFont="1" applyBorder="1"/>
    <xf numFmtId="183" fontId="27" fillId="0" borderId="5" xfId="6" applyNumberFormat="1" applyBorder="1"/>
    <xf numFmtId="183" fontId="27" fillId="0" borderId="0" xfId="6" applyNumberFormat="1" applyFont="1" applyBorder="1"/>
    <xf numFmtId="0" fontId="27" fillId="0" borderId="0" xfId="6" applyFont="1" applyFill="1"/>
    <xf numFmtId="49" fontId="28" fillId="0" borderId="0" xfId="25" applyNumberFormat="1" applyFont="1" applyFill="1"/>
    <xf numFmtId="183" fontId="27" fillId="0" borderId="0" xfId="25" applyNumberFormat="1" applyFont="1" applyFill="1"/>
    <xf numFmtId="182" fontId="27" fillId="0" borderId="0" xfId="6" applyNumberFormat="1" applyFont="1" applyFill="1" applyAlignment="1">
      <alignment horizontal="right"/>
    </xf>
    <xf numFmtId="0" fontId="28" fillId="0" borderId="0" xfId="25" applyFont="1" applyFill="1"/>
    <xf numFmtId="181" fontId="28" fillId="0" borderId="0" xfId="25" applyNumberFormat="1" applyFont="1" applyFill="1"/>
    <xf numFmtId="0" fontId="28" fillId="0" borderId="0" xfId="25" applyFont="1"/>
    <xf numFmtId="183" fontId="28" fillId="0" borderId="7" xfId="6" applyNumberFormat="1" applyFont="1" applyBorder="1"/>
    <xf numFmtId="0" fontId="28" fillId="0" borderId="0" xfId="6" applyFont="1" applyFill="1"/>
    <xf numFmtId="181" fontId="27" fillId="0" borderId="0" xfId="6" applyNumberFormat="1" applyFont="1" applyFill="1"/>
    <xf numFmtId="183" fontId="27" fillId="0" borderId="5" xfId="6" applyNumberFormat="1" applyFont="1" applyFill="1" applyBorder="1"/>
    <xf numFmtId="0" fontId="29" fillId="0" borderId="0" xfId="6" applyFont="1" applyFill="1"/>
    <xf numFmtId="183" fontId="27" fillId="0" borderId="0" xfId="6" applyNumberFormat="1" applyFont="1" applyFill="1" applyBorder="1"/>
    <xf numFmtId="0" fontId="27" fillId="0" borderId="12" xfId="6" applyFont="1" applyFill="1" applyBorder="1"/>
    <xf numFmtId="183" fontId="38" fillId="0" borderId="0" xfId="6" applyNumberFormat="1" applyFont="1" applyBorder="1"/>
    <xf numFmtId="186" fontId="29" fillId="0" borderId="0" xfId="6" applyNumberFormat="1" applyFont="1" applyBorder="1" applyAlignment="1">
      <alignment horizontal="center" wrapText="1"/>
    </xf>
    <xf numFmtId="182" fontId="29" fillId="0" borderId="0" xfId="11" applyNumberFormat="1" applyFont="1" applyAlignment="1">
      <alignment horizontal="center" wrapText="1"/>
    </xf>
    <xf numFmtId="0" fontId="42" fillId="0" borderId="0" xfId="6" applyFont="1"/>
    <xf numFmtId="183" fontId="29" fillId="0" borderId="0" xfId="11" applyNumberFormat="1" applyFont="1" applyAlignment="1">
      <alignment horizontal="right"/>
    </xf>
    <xf numFmtId="183" fontId="29" fillId="0" borderId="0" xfId="11" applyNumberFormat="1"/>
    <xf numFmtId="183" fontId="27" fillId="0" borderId="7" xfId="6" applyNumberFormat="1" applyFont="1" applyBorder="1" applyAlignment="1">
      <alignment horizontal="right"/>
    </xf>
    <xf numFmtId="183" fontId="27" fillId="0" borderId="7" xfId="6" applyNumberFormat="1" applyBorder="1" applyAlignment="1">
      <alignment horizontal="right"/>
    </xf>
    <xf numFmtId="183" fontId="27" fillId="0" borderId="10" xfId="6" applyNumberFormat="1" applyFont="1" applyBorder="1" applyAlignment="1">
      <alignment horizontal="right"/>
    </xf>
    <xf numFmtId="183" fontId="27" fillId="0" borderId="0" xfId="6" applyNumberFormat="1" applyFont="1" applyAlignment="1">
      <alignment horizontal="right"/>
    </xf>
    <xf numFmtId="181" fontId="27" fillId="0" borderId="0" xfId="6" applyNumberFormat="1" applyBorder="1"/>
    <xf numFmtId="183" fontId="27" fillId="0" borderId="0" xfId="6" applyNumberFormat="1" applyFont="1"/>
    <xf numFmtId="183" fontId="27" fillId="0" borderId="10" xfId="6" applyNumberFormat="1" applyFont="1" applyBorder="1"/>
    <xf numFmtId="183" fontId="27" fillId="0" borderId="9" xfId="6" applyNumberFormat="1" applyFont="1" applyBorder="1"/>
    <xf numFmtId="189" fontId="27" fillId="0" borderId="0" xfId="6" applyNumberFormat="1" applyFont="1" applyBorder="1"/>
    <xf numFmtId="183" fontId="27" fillId="0" borderId="13" xfId="6" applyNumberFormat="1" applyFont="1" applyBorder="1" applyAlignment="1"/>
    <xf numFmtId="186" fontId="27" fillId="0" borderId="0" xfId="6" applyNumberFormat="1" applyFont="1" applyBorder="1"/>
    <xf numFmtId="188" fontId="27" fillId="0" borderId="0" xfId="6" applyNumberFormat="1" applyFont="1" applyBorder="1"/>
    <xf numFmtId="183" fontId="27" fillId="0" borderId="0" xfId="6" applyNumberFormat="1" applyFont="1" applyBorder="1" applyAlignment="1"/>
    <xf numFmtId="10" fontId="27" fillId="0" borderId="0" xfId="6" applyNumberFormat="1" applyFont="1" applyBorder="1"/>
    <xf numFmtId="0" fontId="27" fillId="0" borderId="0" xfId="6" applyBorder="1"/>
    <xf numFmtId="0" fontId="28" fillId="0" borderId="12" xfId="6" applyFont="1" applyBorder="1"/>
    <xf numFmtId="40" fontId="27" fillId="0" borderId="13" xfId="6" applyNumberFormat="1" applyFont="1" applyBorder="1"/>
    <xf numFmtId="0" fontId="27" fillId="0" borderId="12" xfId="6" applyNumberFormat="1" applyFont="1" applyBorder="1" applyAlignment="1"/>
    <xf numFmtId="0" fontId="40" fillId="0" borderId="0" xfId="6" applyFont="1" applyBorder="1"/>
    <xf numFmtId="0" fontId="28" fillId="0" borderId="0" xfId="6" applyNumberFormat="1" applyFont="1" applyBorder="1" applyAlignment="1">
      <alignment horizontal="right"/>
    </xf>
    <xf numFmtId="0" fontId="27" fillId="0" borderId="14" xfId="6" applyFont="1" applyBorder="1"/>
    <xf numFmtId="0" fontId="27" fillId="0" borderId="7" xfId="6" applyFont="1" applyBorder="1"/>
    <xf numFmtId="40" fontId="27" fillId="0" borderId="7" xfId="6" applyNumberFormat="1" applyFont="1" applyBorder="1"/>
    <xf numFmtId="181" fontId="27" fillId="0" borderId="7" xfId="6" applyNumberFormat="1" applyFont="1" applyBorder="1"/>
    <xf numFmtId="40" fontId="27" fillId="0" borderId="15" xfId="6" applyNumberFormat="1" applyFont="1" applyBorder="1"/>
    <xf numFmtId="183" fontId="27" fillId="0" borderId="9" xfId="6" applyNumberFormat="1" applyBorder="1"/>
    <xf numFmtId="183" fontId="27" fillId="0" borderId="8" xfId="6" applyNumberFormat="1" applyBorder="1"/>
    <xf numFmtId="183" fontId="27" fillId="0" borderId="7" xfId="6" applyNumberFormat="1" applyFont="1" applyBorder="1"/>
    <xf numFmtId="183" fontId="27" fillId="0" borderId="15" xfId="6" applyNumberFormat="1" applyFont="1" applyBorder="1"/>
    <xf numFmtId="183" fontId="27" fillId="0" borderId="16" xfId="6" applyNumberFormat="1" applyFont="1" applyBorder="1"/>
    <xf numFmtId="0" fontId="29" fillId="0" borderId="13" xfId="6" applyFont="1" applyBorder="1" applyAlignment="1">
      <alignment horizontal="center"/>
    </xf>
    <xf numFmtId="0" fontId="27" fillId="0" borderId="8" xfId="6" applyBorder="1"/>
    <xf numFmtId="0" fontId="36" fillId="0" borderId="8" xfId="440" applyBorder="1"/>
    <xf numFmtId="183" fontId="27" fillId="0" borderId="0" xfId="0" applyNumberFormat="1" applyFont="1" applyAlignment="1"/>
    <xf numFmtId="184" fontId="27" fillId="0" borderId="0" xfId="0" applyNumberFormat="1" applyFont="1" applyAlignment="1"/>
    <xf numFmtId="182" fontId="27" fillId="0" borderId="0" xfId="0" applyNumberFormat="1" applyFont="1" applyAlignment="1"/>
    <xf numFmtId="183" fontId="0" fillId="0" borderId="0" xfId="0" applyNumberFormat="1" applyAlignment="1"/>
    <xf numFmtId="0" fontId="27" fillId="0" borderId="5" xfId="0" applyFont="1" applyBorder="1" applyAlignment="1"/>
    <xf numFmtId="0" fontId="27" fillId="0" borderId="0" xfId="0" applyFont="1" applyBorder="1" applyAlignment="1"/>
    <xf numFmtId="0" fontId="0" fillId="0" borderId="0" xfId="0" applyBorder="1" applyAlignment="1"/>
    <xf numFmtId="0" fontId="0" fillId="0" borderId="13" xfId="0" applyBorder="1" applyAlignment="1"/>
    <xf numFmtId="0" fontId="27" fillId="0" borderId="12" xfId="0" applyFont="1" applyBorder="1" applyAlignment="1"/>
    <xf numFmtId="0" fontId="0" fillId="0" borderId="7" xfId="0" applyBorder="1" applyAlignment="1"/>
    <xf numFmtId="185" fontId="27" fillId="0" borderId="0" xfId="0" applyNumberFormat="1" applyFont="1" applyBorder="1" applyAlignment="1"/>
    <xf numFmtId="186" fontId="27" fillId="0" borderId="0" xfId="0" applyNumberFormat="1" applyFont="1" applyBorder="1" applyAlignment="1"/>
    <xf numFmtId="181" fontId="27" fillId="0" borderId="5" xfId="0" applyNumberFormat="1" applyFont="1" applyBorder="1" applyAlignment="1"/>
    <xf numFmtId="0" fontId="0" fillId="0" borderId="5" xfId="0" applyBorder="1" applyAlignment="1"/>
    <xf numFmtId="40" fontId="38" fillId="0" borderId="0" xfId="0" applyNumberFormat="1" applyFont="1" applyFill="1" applyBorder="1" applyAlignment="1"/>
    <xf numFmtId="40" fontId="41" fillId="0" borderId="0" xfId="0" applyNumberFormat="1" applyFont="1" applyFill="1" applyBorder="1" applyAlignment="1"/>
    <xf numFmtId="40" fontId="41" fillId="0" borderId="13" xfId="0" applyNumberFormat="1" applyFont="1" applyFill="1" applyBorder="1" applyAlignment="1"/>
    <xf numFmtId="0" fontId="0" fillId="0" borderId="0" xfId="0" applyFill="1" applyBorder="1" applyAlignment="1"/>
    <xf numFmtId="180" fontId="0" fillId="0" borderId="0" xfId="0" applyNumberFormat="1" applyAlignment="1"/>
    <xf numFmtId="0" fontId="0" fillId="0" borderId="12" xfId="0" applyBorder="1" applyAlignment="1"/>
    <xf numFmtId="181" fontId="27" fillId="0" borderId="0" xfId="0" applyNumberFormat="1" applyFont="1" applyBorder="1" applyAlignment="1"/>
    <xf numFmtId="0" fontId="27" fillId="0" borderId="14" xfId="0" applyFont="1" applyBorder="1" applyAlignment="1"/>
    <xf numFmtId="0" fontId="27" fillId="0" borderId="7" xfId="0" applyFont="1" applyBorder="1" applyAlignment="1"/>
    <xf numFmtId="191" fontId="27" fillId="0" borderId="7" xfId="0" applyNumberFormat="1" applyFont="1" applyBorder="1" applyAlignment="1"/>
    <xf numFmtId="188" fontId="27" fillId="0" borderId="7" xfId="0" applyNumberFormat="1" applyFont="1" applyBorder="1" applyAlignment="1"/>
    <xf numFmtId="181" fontId="27" fillId="0" borderId="7" xfId="0" applyNumberFormat="1" applyFont="1" applyBorder="1" applyAlignment="1"/>
    <xf numFmtId="0" fontId="27" fillId="0" borderId="15" xfId="0" applyFont="1" applyBorder="1" applyAlignment="1"/>
    <xf numFmtId="188" fontId="27" fillId="0" borderId="0" xfId="0" applyNumberFormat="1" applyFont="1" applyBorder="1" applyAlignment="1"/>
    <xf numFmtId="181" fontId="27" fillId="0" borderId="0" xfId="0" applyNumberFormat="1" applyFont="1" applyAlignment="1"/>
    <xf numFmtId="0" fontId="0" fillId="0" borderId="8" xfId="0" applyBorder="1" applyAlignment="1"/>
    <xf numFmtId="0" fontId="27" fillId="0" borderId="11" xfId="0" applyFont="1" applyBorder="1" applyAlignment="1"/>
    <xf numFmtId="0" fontId="27" fillId="0" borderId="8" xfId="0" applyFont="1" applyBorder="1" applyAlignment="1"/>
    <xf numFmtId="181" fontId="27" fillId="0" borderId="8" xfId="0" applyNumberFormat="1" applyFont="1" applyBorder="1" applyAlignment="1"/>
    <xf numFmtId="40" fontId="27" fillId="0" borderId="16" xfId="0" applyNumberFormat="1" applyFont="1" applyBorder="1" applyAlignment="1"/>
    <xf numFmtId="0" fontId="27" fillId="0" borderId="13" xfId="0" applyFont="1" applyBorder="1" applyAlignment="1"/>
    <xf numFmtId="40" fontId="27" fillId="0" borderId="13" xfId="0" applyNumberFormat="1" applyFont="1" applyBorder="1" applyAlignment="1"/>
    <xf numFmtId="40" fontId="27" fillId="0" borderId="13" xfId="0" applyNumberFormat="1" applyFont="1" applyBorder="1" applyAlignment="1">
      <alignment horizontal="right"/>
    </xf>
    <xf numFmtId="192" fontId="27" fillId="0" borderId="15" xfId="0" applyNumberFormat="1" applyFont="1" applyBorder="1" applyAlignment="1"/>
    <xf numFmtId="182" fontId="27" fillId="0" borderId="0" xfId="0" applyNumberFormat="1" applyFont="1" applyAlignment="1">
      <alignment horizontal="right"/>
    </xf>
    <xf numFmtId="182" fontId="27" fillId="0" borderId="8" xfId="0" applyNumberFormat="1" applyFont="1" applyBorder="1" applyAlignment="1">
      <alignment horizontal="right"/>
    </xf>
    <xf numFmtId="0" fontId="27" fillId="0" borderId="16" xfId="0" applyFont="1" applyBorder="1" applyAlignment="1"/>
    <xf numFmtId="182" fontId="27" fillId="0" borderId="0" xfId="0" applyNumberFormat="1" applyFont="1" applyBorder="1" applyAlignment="1">
      <alignment horizontal="right"/>
    </xf>
    <xf numFmtId="196" fontId="27" fillId="0" borderId="13" xfId="0" applyNumberFormat="1" applyFont="1" applyBorder="1" applyAlignment="1"/>
    <xf numFmtId="197" fontId="27" fillId="0" borderId="13" xfId="0" applyNumberFormat="1" applyFont="1" applyBorder="1" applyAlignment="1"/>
    <xf numFmtId="197" fontId="27" fillId="0" borderId="8" xfId="0" applyNumberFormat="1" applyFont="1" applyBorder="1" applyAlignment="1"/>
    <xf numFmtId="181" fontId="27" fillId="0" borderId="0" xfId="0" applyNumberFormat="1" applyFont="1" applyAlignment="1">
      <alignment horizontal="right"/>
    </xf>
    <xf numFmtId="181" fontId="27" fillId="0" borderId="0" xfId="0" quotePrefix="1" applyNumberFormat="1" applyFont="1" applyAlignment="1">
      <alignment horizontal="right"/>
    </xf>
    <xf numFmtId="183" fontId="39" fillId="0" borderId="0" xfId="0" applyNumberFormat="1" applyFont="1" applyAlignment="1"/>
    <xf numFmtId="183" fontId="27" fillId="0" borderId="8" xfId="6" applyNumberFormat="1" applyFont="1" applyBorder="1"/>
    <xf numFmtId="183" fontId="27" fillId="0" borderId="17" xfId="6" applyNumberFormat="1" applyFont="1" applyBorder="1"/>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18" xfId="3" applyFont="1" applyBorder="1" applyAlignment="1">
      <alignment horizontal="left" vertical="top" wrapText="1"/>
    </xf>
    <xf numFmtId="0" fontId="27" fillId="0" borderId="6" xfId="0" applyFont="1" applyBorder="1" applyAlignment="1">
      <alignment horizontal="center"/>
    </xf>
    <xf numFmtId="0" fontId="27" fillId="0" borderId="4" xfId="0" applyFont="1" applyBorder="1" applyAlignment="1">
      <alignment horizontal="center"/>
    </xf>
    <xf numFmtId="0" fontId="27" fillId="0" borderId="0" xfId="6" applyFont="1" applyAlignment="1">
      <alignment wrapText="1"/>
    </xf>
    <xf numFmtId="0" fontId="0" fillId="0" borderId="0" xfId="0" applyAlignment="1">
      <alignment wrapText="1"/>
    </xf>
    <xf numFmtId="181" fontId="30" fillId="0" borderId="0" xfId="12" applyNumberFormat="1" applyAlignment="1">
      <alignment horizontal="left"/>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12</xdr:col>
      <xdr:colOff>276225</xdr:colOff>
      <xdr:row>0</xdr:row>
      <xdr:rowOff>38100</xdr:rowOff>
    </xdr:from>
    <xdr:to>
      <xdr:col>14</xdr:col>
      <xdr:colOff>561975</xdr:colOff>
      <xdr:row>3</xdr:row>
      <xdr:rowOff>104775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 name="Picture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 name="Picture 1">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 name="Picture 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 name="Picture 1">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 name="Picture 1">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 name="Picture 1">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 name="Picture 1">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 name="Picture 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 name="Picture 1">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 name="Picture 1">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 name="Picture 1">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 name="Picture 1">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 name="Picture 1">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 name="Picture 1">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 name="Picture 1">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 name="Picture 1">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 name="Picture 1">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 name="Picture 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 name="Picture 1">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 name="Picture 1">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 name="Picture 1">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 name="Picture 1">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 name="Picture 1">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 name="Picture 1">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 name="Picture 1">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 name="Picture 1">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 name="Picture 1">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 name="Picture 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 name="Picture 1">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 name="Picture 1">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 name="Picture 1">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 name="Picture 1">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 name="Picture 1">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 name="Picture 1">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 name="Picture 1">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 name="Picture 1">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 name="Picture 1">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 name="Picture 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 name="Picture 1">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 name="Picture 1">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 name="Picture 1">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 name="Picture 1">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 name="Picture 1">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 name="Picture 1">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 name="Picture 1">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 name="Picture 1">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 name="Picture 1">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 name="Picture 1">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 name="Picture 1">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 name="Picture 1">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 name="Picture 1">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 name="Picture 1">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 name="Picture 1">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8" name="Picture 1">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9" name="Picture 1">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0" name="Picture 1">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1" name="Picture 1">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2" name="Picture 1">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3" name="Picture 1">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4" name="Picture 1">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5" name="Picture 1">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6" name="Picture 1">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7" name="Picture 1">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8" name="Picture 1">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9" name="Picture 1">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0" name="Picture 1">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1" name="Picture 1">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2" name="Picture 1">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3" name="Picture 1">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4" name="Picture 1">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5" name="Picture 1">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6" name="Picture 1">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7" name="Picture 1">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8" name="Picture 1">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9" name="Picture 1">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0" name="Picture 1">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1" name="Picture 1">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2" name="Picture 1">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3" name="Picture 1">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4" name="Picture 1">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5" name="Picture 1">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6" name="Picture 1">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7" name="Picture 1">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8" name="Picture 1">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9" name="Picture 1">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0" name="Picture 1">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1" name="Picture 1">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2" name="Picture 1">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3" name="Picture 1">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4" name="Picture 1">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5" name="Picture 1">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6" name="Picture 1">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7" name="Picture 1">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8" name="Picture 1">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9" name="Picture 1">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0" name="Picture 1">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1" name="Picture 1">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2" name="Picture 1">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3" name="Picture 1">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4" name="Picture 1">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5" name="Picture 1">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6" name="Picture 1">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7" name="Picture 1">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8" name="Picture 1">
          <a:extLst>
            <a:ext uri="{FF2B5EF4-FFF2-40B4-BE49-F238E27FC236}">
              <a16:creationId xmlns:a16="http://schemas.microsoft.com/office/drawing/2014/main" id="{00000000-0008-0000-0100-00006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9" name="Picture 1">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0" name="Picture 1">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1" name="Picture 1">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2" name="Picture 1">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3" name="Picture 1">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4" name="Picture 1">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5" name="Picture 1">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6" name="Picture 1">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7" name="Picture 1">
          <a:extLst>
            <a:ext uri="{FF2B5EF4-FFF2-40B4-BE49-F238E27FC236}">
              <a16:creationId xmlns:a16="http://schemas.microsoft.com/office/drawing/2014/main" id="{00000000-0008-0000-0100-00007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8" name="Picture 1">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9" name="Picture 1">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0" name="Picture 1">
          <a:extLst>
            <a:ext uri="{FF2B5EF4-FFF2-40B4-BE49-F238E27FC236}">
              <a16:creationId xmlns:a16="http://schemas.microsoft.com/office/drawing/2014/main" id="{00000000-0008-0000-0100-00007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1" name="Picture 1">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2" name="Picture 1">
          <a:extLst>
            <a:ext uri="{FF2B5EF4-FFF2-40B4-BE49-F238E27FC236}">
              <a16:creationId xmlns:a16="http://schemas.microsoft.com/office/drawing/2014/main" id="{00000000-0008-0000-0100-00007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3" name="Picture 1">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4" name="Picture 1">
          <a:extLst>
            <a:ext uri="{FF2B5EF4-FFF2-40B4-BE49-F238E27FC236}">
              <a16:creationId xmlns:a16="http://schemas.microsoft.com/office/drawing/2014/main" id="{00000000-0008-0000-0100-00007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5" name="Picture 1">
          <a:extLst>
            <a:ext uri="{FF2B5EF4-FFF2-40B4-BE49-F238E27FC236}">
              <a16:creationId xmlns:a16="http://schemas.microsoft.com/office/drawing/2014/main" id="{00000000-0008-0000-0100-00007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6" name="Picture 1">
          <a:extLst>
            <a:ext uri="{FF2B5EF4-FFF2-40B4-BE49-F238E27FC236}">
              <a16:creationId xmlns:a16="http://schemas.microsoft.com/office/drawing/2014/main" id="{00000000-0008-0000-0100-00007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7" name="Picture 1">
          <a:extLst>
            <a:ext uri="{FF2B5EF4-FFF2-40B4-BE49-F238E27FC236}">
              <a16:creationId xmlns:a16="http://schemas.microsoft.com/office/drawing/2014/main" id="{00000000-0008-0000-0100-00007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8" name="Picture 1">
          <a:extLst>
            <a:ext uri="{FF2B5EF4-FFF2-40B4-BE49-F238E27FC236}">
              <a16:creationId xmlns:a16="http://schemas.microsoft.com/office/drawing/2014/main" id="{00000000-0008-0000-0100-00008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9" name="Picture 1">
          <a:extLst>
            <a:ext uri="{FF2B5EF4-FFF2-40B4-BE49-F238E27FC236}">
              <a16:creationId xmlns:a16="http://schemas.microsoft.com/office/drawing/2014/main" id="{00000000-0008-0000-0100-00008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0" name="Picture 1">
          <a:extLst>
            <a:ext uri="{FF2B5EF4-FFF2-40B4-BE49-F238E27FC236}">
              <a16:creationId xmlns:a16="http://schemas.microsoft.com/office/drawing/2014/main" id="{00000000-0008-0000-0100-00008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1" name="Picture 1">
          <a:extLst>
            <a:ext uri="{FF2B5EF4-FFF2-40B4-BE49-F238E27FC236}">
              <a16:creationId xmlns:a16="http://schemas.microsoft.com/office/drawing/2014/main" id="{00000000-0008-0000-0100-00008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2" name="Picture 1">
          <a:extLst>
            <a:ext uri="{FF2B5EF4-FFF2-40B4-BE49-F238E27FC236}">
              <a16:creationId xmlns:a16="http://schemas.microsoft.com/office/drawing/2014/main" id="{00000000-0008-0000-0100-00008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3" name="Picture 1">
          <a:extLst>
            <a:ext uri="{FF2B5EF4-FFF2-40B4-BE49-F238E27FC236}">
              <a16:creationId xmlns:a16="http://schemas.microsoft.com/office/drawing/2014/main" id="{00000000-0008-0000-0100-00008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4" name="Picture 1">
          <a:extLst>
            <a:ext uri="{FF2B5EF4-FFF2-40B4-BE49-F238E27FC236}">
              <a16:creationId xmlns:a16="http://schemas.microsoft.com/office/drawing/2014/main" id="{00000000-0008-0000-0100-00008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5" name="Picture 1">
          <a:extLst>
            <a:ext uri="{FF2B5EF4-FFF2-40B4-BE49-F238E27FC236}">
              <a16:creationId xmlns:a16="http://schemas.microsoft.com/office/drawing/2014/main" id="{00000000-0008-0000-0100-00008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6" name="Picture 1">
          <a:extLst>
            <a:ext uri="{FF2B5EF4-FFF2-40B4-BE49-F238E27FC236}">
              <a16:creationId xmlns:a16="http://schemas.microsoft.com/office/drawing/2014/main" id="{00000000-0008-0000-0100-00008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7" name="Picture 1">
          <a:extLst>
            <a:ext uri="{FF2B5EF4-FFF2-40B4-BE49-F238E27FC236}">
              <a16:creationId xmlns:a16="http://schemas.microsoft.com/office/drawing/2014/main" id="{00000000-0008-0000-0100-00008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8" name="Picture 1">
          <a:extLst>
            <a:ext uri="{FF2B5EF4-FFF2-40B4-BE49-F238E27FC236}">
              <a16:creationId xmlns:a16="http://schemas.microsoft.com/office/drawing/2014/main" id="{00000000-0008-0000-0100-00008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9" name="Picture 1">
          <a:extLst>
            <a:ext uri="{FF2B5EF4-FFF2-40B4-BE49-F238E27FC236}">
              <a16:creationId xmlns:a16="http://schemas.microsoft.com/office/drawing/2014/main" id="{00000000-0008-0000-0100-00008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0" name="Picture 1">
          <a:extLst>
            <a:ext uri="{FF2B5EF4-FFF2-40B4-BE49-F238E27FC236}">
              <a16:creationId xmlns:a16="http://schemas.microsoft.com/office/drawing/2014/main" id="{00000000-0008-0000-0100-00008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1" name="Picture 1">
          <a:extLst>
            <a:ext uri="{FF2B5EF4-FFF2-40B4-BE49-F238E27FC236}">
              <a16:creationId xmlns:a16="http://schemas.microsoft.com/office/drawing/2014/main" id="{00000000-0008-0000-0100-00008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2" name="Picture 1">
          <a:extLst>
            <a:ext uri="{FF2B5EF4-FFF2-40B4-BE49-F238E27FC236}">
              <a16:creationId xmlns:a16="http://schemas.microsoft.com/office/drawing/2014/main" id="{00000000-0008-0000-0100-00008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3" name="Picture 1">
          <a:extLst>
            <a:ext uri="{FF2B5EF4-FFF2-40B4-BE49-F238E27FC236}">
              <a16:creationId xmlns:a16="http://schemas.microsoft.com/office/drawing/2014/main" id="{00000000-0008-0000-0100-00008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4" name="Picture 1">
          <a:extLst>
            <a:ext uri="{FF2B5EF4-FFF2-40B4-BE49-F238E27FC236}">
              <a16:creationId xmlns:a16="http://schemas.microsoft.com/office/drawing/2014/main" id="{00000000-0008-0000-01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5" name="Picture 1">
          <a:extLst>
            <a:ext uri="{FF2B5EF4-FFF2-40B4-BE49-F238E27FC236}">
              <a16:creationId xmlns:a16="http://schemas.microsoft.com/office/drawing/2014/main" id="{00000000-0008-0000-0100-00009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6" name="Picture 1">
          <a:extLst>
            <a:ext uri="{FF2B5EF4-FFF2-40B4-BE49-F238E27FC236}">
              <a16:creationId xmlns:a16="http://schemas.microsoft.com/office/drawing/2014/main" id="{00000000-0008-0000-0100-00009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7" name="Picture 1">
          <a:extLst>
            <a:ext uri="{FF2B5EF4-FFF2-40B4-BE49-F238E27FC236}">
              <a16:creationId xmlns:a16="http://schemas.microsoft.com/office/drawing/2014/main" id="{00000000-0008-0000-0100-00009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8" name="Picture 1">
          <a:extLst>
            <a:ext uri="{FF2B5EF4-FFF2-40B4-BE49-F238E27FC236}">
              <a16:creationId xmlns:a16="http://schemas.microsoft.com/office/drawing/2014/main" id="{00000000-0008-0000-0100-00009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9" name="Picture 1">
          <a:extLst>
            <a:ext uri="{FF2B5EF4-FFF2-40B4-BE49-F238E27FC236}">
              <a16:creationId xmlns:a16="http://schemas.microsoft.com/office/drawing/2014/main" id="{00000000-0008-0000-0100-00009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0" name="Picture 1">
          <a:extLst>
            <a:ext uri="{FF2B5EF4-FFF2-40B4-BE49-F238E27FC236}">
              <a16:creationId xmlns:a16="http://schemas.microsoft.com/office/drawing/2014/main" id="{00000000-0008-0000-0100-00009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1" name="Picture 1">
          <a:extLst>
            <a:ext uri="{FF2B5EF4-FFF2-40B4-BE49-F238E27FC236}">
              <a16:creationId xmlns:a16="http://schemas.microsoft.com/office/drawing/2014/main" id="{00000000-0008-0000-0100-00009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2" name="Picture 1">
          <a:extLst>
            <a:ext uri="{FF2B5EF4-FFF2-40B4-BE49-F238E27FC236}">
              <a16:creationId xmlns:a16="http://schemas.microsoft.com/office/drawing/2014/main" id="{00000000-0008-0000-0100-00009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3" name="Picture 1">
          <a:extLst>
            <a:ext uri="{FF2B5EF4-FFF2-40B4-BE49-F238E27FC236}">
              <a16:creationId xmlns:a16="http://schemas.microsoft.com/office/drawing/2014/main" id="{00000000-0008-0000-0100-00009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4" name="Picture 1">
          <a:extLst>
            <a:ext uri="{FF2B5EF4-FFF2-40B4-BE49-F238E27FC236}">
              <a16:creationId xmlns:a16="http://schemas.microsoft.com/office/drawing/2014/main" id="{00000000-0008-0000-0100-00009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5" name="Picture 1">
          <a:extLst>
            <a:ext uri="{FF2B5EF4-FFF2-40B4-BE49-F238E27FC236}">
              <a16:creationId xmlns:a16="http://schemas.microsoft.com/office/drawing/2014/main" id="{00000000-0008-0000-0100-00009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6" name="Picture 1">
          <a:extLst>
            <a:ext uri="{FF2B5EF4-FFF2-40B4-BE49-F238E27FC236}">
              <a16:creationId xmlns:a16="http://schemas.microsoft.com/office/drawing/2014/main" id="{00000000-0008-0000-0100-00009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7" name="Picture 1">
          <a:extLst>
            <a:ext uri="{FF2B5EF4-FFF2-40B4-BE49-F238E27FC236}">
              <a16:creationId xmlns:a16="http://schemas.microsoft.com/office/drawing/2014/main" id="{00000000-0008-0000-0100-00009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8" name="Picture 1">
          <a:extLst>
            <a:ext uri="{FF2B5EF4-FFF2-40B4-BE49-F238E27FC236}">
              <a16:creationId xmlns:a16="http://schemas.microsoft.com/office/drawing/2014/main" id="{00000000-0008-0000-0100-00009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9" name="Picture 1">
          <a:extLst>
            <a:ext uri="{FF2B5EF4-FFF2-40B4-BE49-F238E27FC236}">
              <a16:creationId xmlns:a16="http://schemas.microsoft.com/office/drawing/2014/main" id="{00000000-0008-0000-0100-00009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0" name="Picture 1">
          <a:extLst>
            <a:ext uri="{FF2B5EF4-FFF2-40B4-BE49-F238E27FC236}">
              <a16:creationId xmlns:a16="http://schemas.microsoft.com/office/drawing/2014/main" id="{00000000-0008-0000-0100-0000A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1" name="Picture 1">
          <a:extLst>
            <a:ext uri="{FF2B5EF4-FFF2-40B4-BE49-F238E27FC236}">
              <a16:creationId xmlns:a16="http://schemas.microsoft.com/office/drawing/2014/main" id="{00000000-0008-0000-0100-0000A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2" name="Picture 1">
          <a:extLst>
            <a:ext uri="{FF2B5EF4-FFF2-40B4-BE49-F238E27FC236}">
              <a16:creationId xmlns:a16="http://schemas.microsoft.com/office/drawing/2014/main" id="{00000000-0008-0000-0100-0000A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3" name="Picture 1">
          <a:extLst>
            <a:ext uri="{FF2B5EF4-FFF2-40B4-BE49-F238E27FC236}">
              <a16:creationId xmlns:a16="http://schemas.microsoft.com/office/drawing/2014/main" id="{00000000-0008-0000-0100-0000A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4" name="Picture 1">
          <a:extLst>
            <a:ext uri="{FF2B5EF4-FFF2-40B4-BE49-F238E27FC236}">
              <a16:creationId xmlns:a16="http://schemas.microsoft.com/office/drawing/2014/main" id="{00000000-0008-0000-0100-0000A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5" name="Picture 1">
          <a:extLst>
            <a:ext uri="{FF2B5EF4-FFF2-40B4-BE49-F238E27FC236}">
              <a16:creationId xmlns:a16="http://schemas.microsoft.com/office/drawing/2014/main" id="{00000000-0008-0000-0100-0000A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6" name="Picture 1">
          <a:extLst>
            <a:ext uri="{FF2B5EF4-FFF2-40B4-BE49-F238E27FC236}">
              <a16:creationId xmlns:a16="http://schemas.microsoft.com/office/drawing/2014/main" id="{00000000-0008-0000-0100-0000A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7" name="Picture 1">
          <a:extLst>
            <a:ext uri="{FF2B5EF4-FFF2-40B4-BE49-F238E27FC236}">
              <a16:creationId xmlns:a16="http://schemas.microsoft.com/office/drawing/2014/main" id="{00000000-0008-0000-0100-0000A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8" name="Picture 1">
          <a:extLst>
            <a:ext uri="{FF2B5EF4-FFF2-40B4-BE49-F238E27FC236}">
              <a16:creationId xmlns:a16="http://schemas.microsoft.com/office/drawing/2014/main" id="{00000000-0008-0000-0100-0000A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9" name="Picture 1">
          <a:extLst>
            <a:ext uri="{FF2B5EF4-FFF2-40B4-BE49-F238E27FC236}">
              <a16:creationId xmlns:a16="http://schemas.microsoft.com/office/drawing/2014/main" id="{00000000-0008-0000-0100-0000A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0" name="Picture 1">
          <a:extLst>
            <a:ext uri="{FF2B5EF4-FFF2-40B4-BE49-F238E27FC236}">
              <a16:creationId xmlns:a16="http://schemas.microsoft.com/office/drawing/2014/main" id="{00000000-0008-0000-0100-0000A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1" name="Picture 1">
          <a:extLst>
            <a:ext uri="{FF2B5EF4-FFF2-40B4-BE49-F238E27FC236}">
              <a16:creationId xmlns:a16="http://schemas.microsoft.com/office/drawing/2014/main" id="{00000000-0008-0000-0100-0000A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2" name="Picture 1">
          <a:extLst>
            <a:ext uri="{FF2B5EF4-FFF2-40B4-BE49-F238E27FC236}">
              <a16:creationId xmlns:a16="http://schemas.microsoft.com/office/drawing/2014/main" id="{00000000-0008-0000-0100-0000A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3" name="Picture 1">
          <a:extLst>
            <a:ext uri="{FF2B5EF4-FFF2-40B4-BE49-F238E27FC236}">
              <a16:creationId xmlns:a16="http://schemas.microsoft.com/office/drawing/2014/main" id="{00000000-0008-0000-0100-0000A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4" name="Picture 1">
          <a:extLst>
            <a:ext uri="{FF2B5EF4-FFF2-40B4-BE49-F238E27FC236}">
              <a16:creationId xmlns:a16="http://schemas.microsoft.com/office/drawing/2014/main" id="{00000000-0008-0000-0100-0000A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5" name="Picture 1">
          <a:extLst>
            <a:ext uri="{FF2B5EF4-FFF2-40B4-BE49-F238E27FC236}">
              <a16:creationId xmlns:a16="http://schemas.microsoft.com/office/drawing/2014/main" id="{00000000-0008-0000-0100-0000A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6" name="Picture 1">
          <a:extLst>
            <a:ext uri="{FF2B5EF4-FFF2-40B4-BE49-F238E27FC236}">
              <a16:creationId xmlns:a16="http://schemas.microsoft.com/office/drawing/2014/main" id="{00000000-0008-0000-0100-0000B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7" name="Picture 1">
          <a:extLst>
            <a:ext uri="{FF2B5EF4-FFF2-40B4-BE49-F238E27FC236}">
              <a16:creationId xmlns:a16="http://schemas.microsoft.com/office/drawing/2014/main" id="{00000000-0008-0000-0100-0000B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8" name="Picture 1">
          <a:extLst>
            <a:ext uri="{FF2B5EF4-FFF2-40B4-BE49-F238E27FC236}">
              <a16:creationId xmlns:a16="http://schemas.microsoft.com/office/drawing/2014/main" id="{00000000-0008-0000-0100-0000B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9" name="Picture 1">
          <a:extLst>
            <a:ext uri="{FF2B5EF4-FFF2-40B4-BE49-F238E27FC236}">
              <a16:creationId xmlns:a16="http://schemas.microsoft.com/office/drawing/2014/main" id="{00000000-0008-0000-0100-0000B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0" name="Picture 1">
          <a:extLst>
            <a:ext uri="{FF2B5EF4-FFF2-40B4-BE49-F238E27FC236}">
              <a16:creationId xmlns:a16="http://schemas.microsoft.com/office/drawing/2014/main" id="{00000000-0008-0000-0100-0000B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1" name="Picture 1">
          <a:extLst>
            <a:ext uri="{FF2B5EF4-FFF2-40B4-BE49-F238E27FC236}">
              <a16:creationId xmlns:a16="http://schemas.microsoft.com/office/drawing/2014/main" id="{00000000-0008-0000-0100-0000B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2" name="Picture 1">
          <a:extLst>
            <a:ext uri="{FF2B5EF4-FFF2-40B4-BE49-F238E27FC236}">
              <a16:creationId xmlns:a16="http://schemas.microsoft.com/office/drawing/2014/main" id="{00000000-0008-0000-0100-0000B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3" name="Picture 1">
          <a:extLst>
            <a:ext uri="{FF2B5EF4-FFF2-40B4-BE49-F238E27FC236}">
              <a16:creationId xmlns:a16="http://schemas.microsoft.com/office/drawing/2014/main" id="{00000000-0008-0000-0100-0000B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4" name="Picture 1">
          <a:extLst>
            <a:ext uri="{FF2B5EF4-FFF2-40B4-BE49-F238E27FC236}">
              <a16:creationId xmlns:a16="http://schemas.microsoft.com/office/drawing/2014/main" id="{00000000-0008-0000-0100-0000B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5" name="Picture 1">
          <a:extLst>
            <a:ext uri="{FF2B5EF4-FFF2-40B4-BE49-F238E27FC236}">
              <a16:creationId xmlns:a16="http://schemas.microsoft.com/office/drawing/2014/main" id="{00000000-0008-0000-0100-0000B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6" name="Picture 1">
          <a:extLst>
            <a:ext uri="{FF2B5EF4-FFF2-40B4-BE49-F238E27FC236}">
              <a16:creationId xmlns:a16="http://schemas.microsoft.com/office/drawing/2014/main" id="{00000000-0008-0000-0100-0000B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7" name="Picture 1">
          <a:extLst>
            <a:ext uri="{FF2B5EF4-FFF2-40B4-BE49-F238E27FC236}">
              <a16:creationId xmlns:a16="http://schemas.microsoft.com/office/drawing/2014/main" id="{00000000-0008-0000-0100-0000B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8" name="Picture 1">
          <a:extLst>
            <a:ext uri="{FF2B5EF4-FFF2-40B4-BE49-F238E27FC236}">
              <a16:creationId xmlns:a16="http://schemas.microsoft.com/office/drawing/2014/main" id="{00000000-0008-0000-0100-0000B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9" name="Picture 1">
          <a:extLst>
            <a:ext uri="{FF2B5EF4-FFF2-40B4-BE49-F238E27FC236}">
              <a16:creationId xmlns:a16="http://schemas.microsoft.com/office/drawing/2014/main" id="{00000000-0008-0000-0100-0000B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0" name="Picture 1">
          <a:extLst>
            <a:ext uri="{FF2B5EF4-FFF2-40B4-BE49-F238E27FC236}">
              <a16:creationId xmlns:a16="http://schemas.microsoft.com/office/drawing/2014/main" id="{00000000-0008-0000-0100-0000B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1" name="Picture 1">
          <a:extLst>
            <a:ext uri="{FF2B5EF4-FFF2-40B4-BE49-F238E27FC236}">
              <a16:creationId xmlns:a16="http://schemas.microsoft.com/office/drawing/2014/main" id="{00000000-0008-0000-0100-0000B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2" name="Picture 1">
          <a:extLst>
            <a:ext uri="{FF2B5EF4-FFF2-40B4-BE49-F238E27FC236}">
              <a16:creationId xmlns:a16="http://schemas.microsoft.com/office/drawing/2014/main" id="{00000000-0008-0000-0100-0000C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3" name="Picture 1">
          <a:extLst>
            <a:ext uri="{FF2B5EF4-FFF2-40B4-BE49-F238E27FC236}">
              <a16:creationId xmlns:a16="http://schemas.microsoft.com/office/drawing/2014/main" id="{00000000-0008-0000-0100-0000C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4" name="Picture 1">
          <a:extLst>
            <a:ext uri="{FF2B5EF4-FFF2-40B4-BE49-F238E27FC236}">
              <a16:creationId xmlns:a16="http://schemas.microsoft.com/office/drawing/2014/main" id="{00000000-0008-0000-0100-0000C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5" name="Picture 1">
          <a:extLst>
            <a:ext uri="{FF2B5EF4-FFF2-40B4-BE49-F238E27FC236}">
              <a16:creationId xmlns:a16="http://schemas.microsoft.com/office/drawing/2014/main" id="{00000000-0008-0000-0100-0000C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6" name="Picture 1">
          <a:extLst>
            <a:ext uri="{FF2B5EF4-FFF2-40B4-BE49-F238E27FC236}">
              <a16:creationId xmlns:a16="http://schemas.microsoft.com/office/drawing/2014/main" id="{00000000-0008-0000-0100-0000C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7" name="Picture 1">
          <a:extLst>
            <a:ext uri="{FF2B5EF4-FFF2-40B4-BE49-F238E27FC236}">
              <a16:creationId xmlns:a16="http://schemas.microsoft.com/office/drawing/2014/main" id="{00000000-0008-0000-0100-0000C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8" name="Picture 1">
          <a:extLst>
            <a:ext uri="{FF2B5EF4-FFF2-40B4-BE49-F238E27FC236}">
              <a16:creationId xmlns:a16="http://schemas.microsoft.com/office/drawing/2014/main" id="{00000000-0008-0000-0100-0000C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9" name="Picture 1">
          <a:extLst>
            <a:ext uri="{FF2B5EF4-FFF2-40B4-BE49-F238E27FC236}">
              <a16:creationId xmlns:a16="http://schemas.microsoft.com/office/drawing/2014/main" id="{00000000-0008-0000-0100-0000C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0" name="Picture 1">
          <a:extLst>
            <a:ext uri="{FF2B5EF4-FFF2-40B4-BE49-F238E27FC236}">
              <a16:creationId xmlns:a16="http://schemas.microsoft.com/office/drawing/2014/main" id="{00000000-0008-0000-0100-0000C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1" name="Picture 1">
          <a:extLst>
            <a:ext uri="{FF2B5EF4-FFF2-40B4-BE49-F238E27FC236}">
              <a16:creationId xmlns:a16="http://schemas.microsoft.com/office/drawing/2014/main" id="{00000000-0008-0000-0100-0000C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2" name="Picture 1">
          <a:extLst>
            <a:ext uri="{FF2B5EF4-FFF2-40B4-BE49-F238E27FC236}">
              <a16:creationId xmlns:a16="http://schemas.microsoft.com/office/drawing/2014/main" id="{00000000-0008-0000-0100-0000C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3" name="Picture 1">
          <a:extLst>
            <a:ext uri="{FF2B5EF4-FFF2-40B4-BE49-F238E27FC236}">
              <a16:creationId xmlns:a16="http://schemas.microsoft.com/office/drawing/2014/main" id="{00000000-0008-0000-0100-0000C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4" name="Picture 1">
          <a:extLst>
            <a:ext uri="{FF2B5EF4-FFF2-40B4-BE49-F238E27FC236}">
              <a16:creationId xmlns:a16="http://schemas.microsoft.com/office/drawing/2014/main" id="{00000000-0008-0000-0100-0000C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5" name="Picture 1">
          <a:extLst>
            <a:ext uri="{FF2B5EF4-FFF2-40B4-BE49-F238E27FC236}">
              <a16:creationId xmlns:a16="http://schemas.microsoft.com/office/drawing/2014/main" id="{00000000-0008-0000-0100-0000C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6" name="Picture 1">
          <a:extLst>
            <a:ext uri="{FF2B5EF4-FFF2-40B4-BE49-F238E27FC236}">
              <a16:creationId xmlns:a16="http://schemas.microsoft.com/office/drawing/2014/main" id="{00000000-0008-0000-0100-0000C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7" name="Picture 1">
          <a:extLst>
            <a:ext uri="{FF2B5EF4-FFF2-40B4-BE49-F238E27FC236}">
              <a16:creationId xmlns:a16="http://schemas.microsoft.com/office/drawing/2014/main" id="{00000000-0008-0000-0100-0000C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8" name="Picture 1">
          <a:extLst>
            <a:ext uri="{FF2B5EF4-FFF2-40B4-BE49-F238E27FC236}">
              <a16:creationId xmlns:a16="http://schemas.microsoft.com/office/drawing/2014/main" id="{00000000-0008-0000-0100-0000D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9" name="Picture 1">
          <a:extLst>
            <a:ext uri="{FF2B5EF4-FFF2-40B4-BE49-F238E27FC236}">
              <a16:creationId xmlns:a16="http://schemas.microsoft.com/office/drawing/2014/main" id="{00000000-0008-0000-0100-0000D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0" name="Picture 1">
          <a:extLst>
            <a:ext uri="{FF2B5EF4-FFF2-40B4-BE49-F238E27FC236}">
              <a16:creationId xmlns:a16="http://schemas.microsoft.com/office/drawing/2014/main" id="{00000000-0008-0000-0100-0000D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1" name="Picture 1">
          <a:extLst>
            <a:ext uri="{FF2B5EF4-FFF2-40B4-BE49-F238E27FC236}">
              <a16:creationId xmlns:a16="http://schemas.microsoft.com/office/drawing/2014/main" id="{00000000-0008-0000-0100-0000D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2" name="Picture 1">
          <a:extLst>
            <a:ext uri="{FF2B5EF4-FFF2-40B4-BE49-F238E27FC236}">
              <a16:creationId xmlns:a16="http://schemas.microsoft.com/office/drawing/2014/main" id="{00000000-0008-0000-0100-0000D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3" name="Picture 1">
          <a:extLst>
            <a:ext uri="{FF2B5EF4-FFF2-40B4-BE49-F238E27FC236}">
              <a16:creationId xmlns:a16="http://schemas.microsoft.com/office/drawing/2014/main" id="{00000000-0008-0000-0100-0000D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4" name="Picture 1">
          <a:extLst>
            <a:ext uri="{FF2B5EF4-FFF2-40B4-BE49-F238E27FC236}">
              <a16:creationId xmlns:a16="http://schemas.microsoft.com/office/drawing/2014/main" id="{00000000-0008-0000-0100-0000D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5" name="Picture 1">
          <a:extLst>
            <a:ext uri="{FF2B5EF4-FFF2-40B4-BE49-F238E27FC236}">
              <a16:creationId xmlns:a16="http://schemas.microsoft.com/office/drawing/2014/main" id="{00000000-0008-0000-0100-0000D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6" name="Picture 1">
          <a:extLst>
            <a:ext uri="{FF2B5EF4-FFF2-40B4-BE49-F238E27FC236}">
              <a16:creationId xmlns:a16="http://schemas.microsoft.com/office/drawing/2014/main" id="{00000000-0008-0000-0100-0000D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7" name="Picture 1">
          <a:extLst>
            <a:ext uri="{FF2B5EF4-FFF2-40B4-BE49-F238E27FC236}">
              <a16:creationId xmlns:a16="http://schemas.microsoft.com/office/drawing/2014/main" id="{00000000-0008-0000-0100-0000D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8" name="Picture 1">
          <a:extLst>
            <a:ext uri="{FF2B5EF4-FFF2-40B4-BE49-F238E27FC236}">
              <a16:creationId xmlns:a16="http://schemas.microsoft.com/office/drawing/2014/main" id="{00000000-0008-0000-0100-0000D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9" name="Picture 1">
          <a:extLst>
            <a:ext uri="{FF2B5EF4-FFF2-40B4-BE49-F238E27FC236}">
              <a16:creationId xmlns:a16="http://schemas.microsoft.com/office/drawing/2014/main" id="{00000000-0008-0000-0100-0000D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0" name="Picture 1">
          <a:extLst>
            <a:ext uri="{FF2B5EF4-FFF2-40B4-BE49-F238E27FC236}">
              <a16:creationId xmlns:a16="http://schemas.microsoft.com/office/drawing/2014/main" id="{00000000-0008-0000-0100-0000D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1" name="Picture 1">
          <a:extLst>
            <a:ext uri="{FF2B5EF4-FFF2-40B4-BE49-F238E27FC236}">
              <a16:creationId xmlns:a16="http://schemas.microsoft.com/office/drawing/2014/main" id="{00000000-0008-0000-0100-0000D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2" name="Picture 1">
          <a:extLst>
            <a:ext uri="{FF2B5EF4-FFF2-40B4-BE49-F238E27FC236}">
              <a16:creationId xmlns:a16="http://schemas.microsoft.com/office/drawing/2014/main" id="{00000000-0008-0000-0100-0000D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3" name="Picture 1">
          <a:extLst>
            <a:ext uri="{FF2B5EF4-FFF2-40B4-BE49-F238E27FC236}">
              <a16:creationId xmlns:a16="http://schemas.microsoft.com/office/drawing/2014/main" id="{00000000-0008-0000-0100-0000D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4" name="Picture 1">
          <a:extLst>
            <a:ext uri="{FF2B5EF4-FFF2-40B4-BE49-F238E27FC236}">
              <a16:creationId xmlns:a16="http://schemas.microsoft.com/office/drawing/2014/main" id="{00000000-0008-0000-0100-0000E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5" name="Picture 1">
          <a:extLst>
            <a:ext uri="{FF2B5EF4-FFF2-40B4-BE49-F238E27FC236}">
              <a16:creationId xmlns:a16="http://schemas.microsoft.com/office/drawing/2014/main" id="{00000000-0008-0000-0100-0000E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6" name="Picture 1">
          <a:extLst>
            <a:ext uri="{FF2B5EF4-FFF2-40B4-BE49-F238E27FC236}">
              <a16:creationId xmlns:a16="http://schemas.microsoft.com/office/drawing/2014/main" id="{00000000-0008-0000-0100-0000E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7" name="Picture 1">
          <a:extLst>
            <a:ext uri="{FF2B5EF4-FFF2-40B4-BE49-F238E27FC236}">
              <a16:creationId xmlns:a16="http://schemas.microsoft.com/office/drawing/2014/main" id="{00000000-0008-0000-0100-0000E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8" name="Picture 1">
          <a:extLst>
            <a:ext uri="{FF2B5EF4-FFF2-40B4-BE49-F238E27FC236}">
              <a16:creationId xmlns:a16="http://schemas.microsoft.com/office/drawing/2014/main" id="{00000000-0008-0000-0100-0000E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9" name="Picture 1">
          <a:extLst>
            <a:ext uri="{FF2B5EF4-FFF2-40B4-BE49-F238E27FC236}">
              <a16:creationId xmlns:a16="http://schemas.microsoft.com/office/drawing/2014/main" id="{00000000-0008-0000-0100-0000E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0" name="Picture 1">
          <a:extLst>
            <a:ext uri="{FF2B5EF4-FFF2-40B4-BE49-F238E27FC236}">
              <a16:creationId xmlns:a16="http://schemas.microsoft.com/office/drawing/2014/main" id="{00000000-0008-0000-0100-0000E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1" name="Picture 1">
          <a:extLst>
            <a:ext uri="{FF2B5EF4-FFF2-40B4-BE49-F238E27FC236}">
              <a16:creationId xmlns:a16="http://schemas.microsoft.com/office/drawing/2014/main" id="{00000000-0008-0000-0100-0000E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2" name="Picture 1">
          <a:extLst>
            <a:ext uri="{FF2B5EF4-FFF2-40B4-BE49-F238E27FC236}">
              <a16:creationId xmlns:a16="http://schemas.microsoft.com/office/drawing/2014/main" id="{00000000-0008-0000-0100-0000E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3" name="Picture 1">
          <a:extLst>
            <a:ext uri="{FF2B5EF4-FFF2-40B4-BE49-F238E27FC236}">
              <a16:creationId xmlns:a16="http://schemas.microsoft.com/office/drawing/2014/main" id="{00000000-0008-0000-0100-0000E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4" name="Picture 1">
          <a:extLst>
            <a:ext uri="{FF2B5EF4-FFF2-40B4-BE49-F238E27FC236}">
              <a16:creationId xmlns:a16="http://schemas.microsoft.com/office/drawing/2014/main" id="{00000000-0008-0000-0100-0000E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5" name="Picture 1">
          <a:extLst>
            <a:ext uri="{FF2B5EF4-FFF2-40B4-BE49-F238E27FC236}">
              <a16:creationId xmlns:a16="http://schemas.microsoft.com/office/drawing/2014/main" id="{00000000-0008-0000-0100-0000E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6" name="Picture 1">
          <a:extLst>
            <a:ext uri="{FF2B5EF4-FFF2-40B4-BE49-F238E27FC236}">
              <a16:creationId xmlns:a16="http://schemas.microsoft.com/office/drawing/2014/main" id="{00000000-0008-0000-0100-0000E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7" name="Picture 1">
          <a:extLst>
            <a:ext uri="{FF2B5EF4-FFF2-40B4-BE49-F238E27FC236}">
              <a16:creationId xmlns:a16="http://schemas.microsoft.com/office/drawing/2014/main" id="{00000000-0008-0000-0100-0000E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8" name="Picture 1">
          <a:extLst>
            <a:ext uri="{FF2B5EF4-FFF2-40B4-BE49-F238E27FC236}">
              <a16:creationId xmlns:a16="http://schemas.microsoft.com/office/drawing/2014/main" id="{00000000-0008-0000-0100-0000E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9" name="Picture 1">
          <a:extLst>
            <a:ext uri="{FF2B5EF4-FFF2-40B4-BE49-F238E27FC236}">
              <a16:creationId xmlns:a16="http://schemas.microsoft.com/office/drawing/2014/main" id="{00000000-0008-0000-0100-0000E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0" name="Picture 1">
          <a:extLst>
            <a:ext uri="{FF2B5EF4-FFF2-40B4-BE49-F238E27FC236}">
              <a16:creationId xmlns:a16="http://schemas.microsoft.com/office/drawing/2014/main" id="{00000000-0008-0000-0100-0000F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1" name="Picture 1">
          <a:extLst>
            <a:ext uri="{FF2B5EF4-FFF2-40B4-BE49-F238E27FC236}">
              <a16:creationId xmlns:a16="http://schemas.microsoft.com/office/drawing/2014/main" id="{00000000-0008-0000-0100-0000F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2" name="Picture 1">
          <a:extLst>
            <a:ext uri="{FF2B5EF4-FFF2-40B4-BE49-F238E27FC236}">
              <a16:creationId xmlns:a16="http://schemas.microsoft.com/office/drawing/2014/main" id="{00000000-0008-0000-0100-0000F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3" name="Picture 1">
          <a:extLst>
            <a:ext uri="{FF2B5EF4-FFF2-40B4-BE49-F238E27FC236}">
              <a16:creationId xmlns:a16="http://schemas.microsoft.com/office/drawing/2014/main" id="{00000000-0008-0000-0100-0000F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4" name="Picture 1">
          <a:extLst>
            <a:ext uri="{FF2B5EF4-FFF2-40B4-BE49-F238E27FC236}">
              <a16:creationId xmlns:a16="http://schemas.microsoft.com/office/drawing/2014/main" id="{00000000-0008-0000-0100-0000F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5" name="Picture 1">
          <a:extLst>
            <a:ext uri="{FF2B5EF4-FFF2-40B4-BE49-F238E27FC236}">
              <a16:creationId xmlns:a16="http://schemas.microsoft.com/office/drawing/2014/main" id="{00000000-0008-0000-0100-0000F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6" name="Picture 1">
          <a:extLst>
            <a:ext uri="{FF2B5EF4-FFF2-40B4-BE49-F238E27FC236}">
              <a16:creationId xmlns:a16="http://schemas.microsoft.com/office/drawing/2014/main" id="{00000000-0008-0000-0100-0000F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7" name="Picture 1">
          <a:extLst>
            <a:ext uri="{FF2B5EF4-FFF2-40B4-BE49-F238E27FC236}">
              <a16:creationId xmlns:a16="http://schemas.microsoft.com/office/drawing/2014/main" id="{00000000-0008-0000-0100-0000F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8" name="Picture 1">
          <a:extLst>
            <a:ext uri="{FF2B5EF4-FFF2-40B4-BE49-F238E27FC236}">
              <a16:creationId xmlns:a16="http://schemas.microsoft.com/office/drawing/2014/main" id="{00000000-0008-0000-0100-0000F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9" name="Picture 1">
          <a:extLst>
            <a:ext uri="{FF2B5EF4-FFF2-40B4-BE49-F238E27FC236}">
              <a16:creationId xmlns:a16="http://schemas.microsoft.com/office/drawing/2014/main" id="{00000000-0008-0000-0100-0000F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0" name="Picture 1">
          <a:extLst>
            <a:ext uri="{FF2B5EF4-FFF2-40B4-BE49-F238E27FC236}">
              <a16:creationId xmlns:a16="http://schemas.microsoft.com/office/drawing/2014/main" id="{00000000-0008-0000-0100-0000F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1" name="Picture 1">
          <a:extLst>
            <a:ext uri="{FF2B5EF4-FFF2-40B4-BE49-F238E27FC236}">
              <a16:creationId xmlns:a16="http://schemas.microsoft.com/office/drawing/2014/main" id="{00000000-0008-0000-0100-0000F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2" name="Picture 1">
          <a:extLst>
            <a:ext uri="{FF2B5EF4-FFF2-40B4-BE49-F238E27FC236}">
              <a16:creationId xmlns:a16="http://schemas.microsoft.com/office/drawing/2014/main" id="{00000000-0008-0000-0100-0000F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3" name="Picture 1">
          <a:extLst>
            <a:ext uri="{FF2B5EF4-FFF2-40B4-BE49-F238E27FC236}">
              <a16:creationId xmlns:a16="http://schemas.microsoft.com/office/drawing/2014/main" id="{00000000-0008-0000-0100-0000F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4" name="Picture 1">
          <a:extLst>
            <a:ext uri="{FF2B5EF4-FFF2-40B4-BE49-F238E27FC236}">
              <a16:creationId xmlns:a16="http://schemas.microsoft.com/office/drawing/2014/main" id="{00000000-0008-0000-0100-0000F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5" name="Picture 1">
          <a:extLst>
            <a:ext uri="{FF2B5EF4-FFF2-40B4-BE49-F238E27FC236}">
              <a16:creationId xmlns:a16="http://schemas.microsoft.com/office/drawing/2014/main" id="{00000000-0008-0000-0100-0000F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6" name="Picture 1">
          <a:extLst>
            <a:ext uri="{FF2B5EF4-FFF2-40B4-BE49-F238E27FC236}">
              <a16:creationId xmlns:a16="http://schemas.microsoft.com/office/drawing/2014/main" id="{00000000-0008-0000-0100-00000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7" name="Picture 1">
          <a:extLst>
            <a:ext uri="{FF2B5EF4-FFF2-40B4-BE49-F238E27FC236}">
              <a16:creationId xmlns:a16="http://schemas.microsoft.com/office/drawing/2014/main" id="{00000000-0008-0000-0100-00000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8" name="Picture 1">
          <a:extLst>
            <a:ext uri="{FF2B5EF4-FFF2-40B4-BE49-F238E27FC236}">
              <a16:creationId xmlns:a16="http://schemas.microsoft.com/office/drawing/2014/main" id="{00000000-0008-0000-0100-00000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9" name="Picture 1">
          <a:extLst>
            <a:ext uri="{FF2B5EF4-FFF2-40B4-BE49-F238E27FC236}">
              <a16:creationId xmlns:a16="http://schemas.microsoft.com/office/drawing/2014/main" id="{00000000-0008-0000-0100-00000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0" name="Picture 1">
          <a:extLst>
            <a:ext uri="{FF2B5EF4-FFF2-40B4-BE49-F238E27FC236}">
              <a16:creationId xmlns:a16="http://schemas.microsoft.com/office/drawing/2014/main" id="{00000000-0008-0000-0100-00000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1" name="Picture 1">
          <a:extLst>
            <a:ext uri="{FF2B5EF4-FFF2-40B4-BE49-F238E27FC236}">
              <a16:creationId xmlns:a16="http://schemas.microsoft.com/office/drawing/2014/main" id="{00000000-0008-0000-0100-00000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2" name="Picture 1">
          <a:extLst>
            <a:ext uri="{FF2B5EF4-FFF2-40B4-BE49-F238E27FC236}">
              <a16:creationId xmlns:a16="http://schemas.microsoft.com/office/drawing/2014/main" id="{00000000-0008-0000-0100-00000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3" name="Picture 1">
          <a:extLst>
            <a:ext uri="{FF2B5EF4-FFF2-40B4-BE49-F238E27FC236}">
              <a16:creationId xmlns:a16="http://schemas.microsoft.com/office/drawing/2014/main" id="{00000000-0008-0000-0100-00000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4" name="Picture 1">
          <a:extLst>
            <a:ext uri="{FF2B5EF4-FFF2-40B4-BE49-F238E27FC236}">
              <a16:creationId xmlns:a16="http://schemas.microsoft.com/office/drawing/2014/main" id="{00000000-0008-0000-0100-00000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5" name="Picture 1">
          <a:extLst>
            <a:ext uri="{FF2B5EF4-FFF2-40B4-BE49-F238E27FC236}">
              <a16:creationId xmlns:a16="http://schemas.microsoft.com/office/drawing/2014/main" id="{00000000-0008-0000-0100-00000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6" name="Picture 1">
          <a:extLst>
            <a:ext uri="{FF2B5EF4-FFF2-40B4-BE49-F238E27FC236}">
              <a16:creationId xmlns:a16="http://schemas.microsoft.com/office/drawing/2014/main" id="{00000000-0008-0000-0100-00000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7" name="Picture 1">
          <a:extLst>
            <a:ext uri="{FF2B5EF4-FFF2-40B4-BE49-F238E27FC236}">
              <a16:creationId xmlns:a16="http://schemas.microsoft.com/office/drawing/2014/main" id="{00000000-0008-0000-0100-00000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8" name="Picture 1">
          <a:extLst>
            <a:ext uri="{FF2B5EF4-FFF2-40B4-BE49-F238E27FC236}">
              <a16:creationId xmlns:a16="http://schemas.microsoft.com/office/drawing/2014/main" id="{00000000-0008-0000-0100-00000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9" name="Picture 1">
          <a:extLst>
            <a:ext uri="{FF2B5EF4-FFF2-40B4-BE49-F238E27FC236}">
              <a16:creationId xmlns:a16="http://schemas.microsoft.com/office/drawing/2014/main" id="{00000000-0008-0000-0100-00000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0" name="Picture 1">
          <a:extLst>
            <a:ext uri="{FF2B5EF4-FFF2-40B4-BE49-F238E27FC236}">
              <a16:creationId xmlns:a16="http://schemas.microsoft.com/office/drawing/2014/main" id="{00000000-0008-0000-0100-00000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1" name="Picture 1">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2" name="Picture 1">
          <a:extLst>
            <a:ext uri="{FF2B5EF4-FFF2-40B4-BE49-F238E27FC236}">
              <a16:creationId xmlns:a16="http://schemas.microsoft.com/office/drawing/2014/main" id="{00000000-0008-0000-0100-00001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3" name="Picture 1">
          <a:extLst>
            <a:ext uri="{FF2B5EF4-FFF2-40B4-BE49-F238E27FC236}">
              <a16:creationId xmlns:a16="http://schemas.microsoft.com/office/drawing/2014/main" id="{00000000-0008-0000-0100-00001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4" name="Picture 1">
          <a:extLst>
            <a:ext uri="{FF2B5EF4-FFF2-40B4-BE49-F238E27FC236}">
              <a16:creationId xmlns:a16="http://schemas.microsoft.com/office/drawing/2014/main" id="{00000000-0008-0000-0100-00001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5" name="Picture 1">
          <a:extLst>
            <a:ext uri="{FF2B5EF4-FFF2-40B4-BE49-F238E27FC236}">
              <a16:creationId xmlns:a16="http://schemas.microsoft.com/office/drawing/2014/main" id="{00000000-0008-0000-0100-00001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6" name="Picture 1">
          <a:extLst>
            <a:ext uri="{FF2B5EF4-FFF2-40B4-BE49-F238E27FC236}">
              <a16:creationId xmlns:a16="http://schemas.microsoft.com/office/drawing/2014/main" id="{00000000-0008-0000-0100-00001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7" name="Picture 1">
          <a:extLst>
            <a:ext uri="{FF2B5EF4-FFF2-40B4-BE49-F238E27FC236}">
              <a16:creationId xmlns:a16="http://schemas.microsoft.com/office/drawing/2014/main" id="{00000000-0008-0000-0100-00001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8" name="Picture 1">
          <a:extLst>
            <a:ext uri="{FF2B5EF4-FFF2-40B4-BE49-F238E27FC236}">
              <a16:creationId xmlns:a16="http://schemas.microsoft.com/office/drawing/2014/main" id="{00000000-0008-0000-0100-00001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9" name="Picture 1">
          <a:extLst>
            <a:ext uri="{FF2B5EF4-FFF2-40B4-BE49-F238E27FC236}">
              <a16:creationId xmlns:a16="http://schemas.microsoft.com/office/drawing/2014/main" id="{00000000-0008-0000-0100-00001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0" name="Picture 1">
          <a:extLst>
            <a:ext uri="{FF2B5EF4-FFF2-40B4-BE49-F238E27FC236}">
              <a16:creationId xmlns:a16="http://schemas.microsoft.com/office/drawing/2014/main" id="{00000000-0008-0000-0100-00001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1" name="Picture 1">
          <a:extLst>
            <a:ext uri="{FF2B5EF4-FFF2-40B4-BE49-F238E27FC236}">
              <a16:creationId xmlns:a16="http://schemas.microsoft.com/office/drawing/2014/main" id="{00000000-0008-0000-0100-00001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2" name="Picture 1">
          <a:extLst>
            <a:ext uri="{FF2B5EF4-FFF2-40B4-BE49-F238E27FC236}">
              <a16:creationId xmlns:a16="http://schemas.microsoft.com/office/drawing/2014/main" id="{00000000-0008-0000-0100-00001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3" name="Picture 1">
          <a:extLst>
            <a:ext uri="{FF2B5EF4-FFF2-40B4-BE49-F238E27FC236}">
              <a16:creationId xmlns:a16="http://schemas.microsoft.com/office/drawing/2014/main" id="{00000000-0008-0000-0100-00001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4" name="Picture 1">
          <a:extLst>
            <a:ext uri="{FF2B5EF4-FFF2-40B4-BE49-F238E27FC236}">
              <a16:creationId xmlns:a16="http://schemas.microsoft.com/office/drawing/2014/main" id="{00000000-0008-0000-0100-00001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5" name="Picture 1">
          <a:extLst>
            <a:ext uri="{FF2B5EF4-FFF2-40B4-BE49-F238E27FC236}">
              <a16:creationId xmlns:a16="http://schemas.microsoft.com/office/drawing/2014/main" id="{00000000-0008-0000-0100-00001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6" name="Picture 1">
          <a:extLst>
            <a:ext uri="{FF2B5EF4-FFF2-40B4-BE49-F238E27FC236}">
              <a16:creationId xmlns:a16="http://schemas.microsoft.com/office/drawing/2014/main" id="{00000000-0008-0000-0100-00001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7" name="Picture 1">
          <a:extLst>
            <a:ext uri="{FF2B5EF4-FFF2-40B4-BE49-F238E27FC236}">
              <a16:creationId xmlns:a16="http://schemas.microsoft.com/office/drawing/2014/main" id="{00000000-0008-0000-0100-00001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8" name="Picture 1">
          <a:extLst>
            <a:ext uri="{FF2B5EF4-FFF2-40B4-BE49-F238E27FC236}">
              <a16:creationId xmlns:a16="http://schemas.microsoft.com/office/drawing/2014/main" id="{00000000-0008-0000-0100-00002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9" name="Picture 1">
          <a:extLst>
            <a:ext uri="{FF2B5EF4-FFF2-40B4-BE49-F238E27FC236}">
              <a16:creationId xmlns:a16="http://schemas.microsoft.com/office/drawing/2014/main" id="{00000000-0008-0000-0100-00002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0" name="Picture 1">
          <a:extLst>
            <a:ext uri="{FF2B5EF4-FFF2-40B4-BE49-F238E27FC236}">
              <a16:creationId xmlns:a16="http://schemas.microsoft.com/office/drawing/2014/main" id="{00000000-0008-0000-0100-00002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1" name="Picture 1">
          <a:extLst>
            <a:ext uri="{FF2B5EF4-FFF2-40B4-BE49-F238E27FC236}">
              <a16:creationId xmlns:a16="http://schemas.microsoft.com/office/drawing/2014/main" id="{00000000-0008-0000-0100-00002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2" name="Picture 1">
          <a:extLst>
            <a:ext uri="{FF2B5EF4-FFF2-40B4-BE49-F238E27FC236}">
              <a16:creationId xmlns:a16="http://schemas.microsoft.com/office/drawing/2014/main" id="{00000000-0008-0000-0100-00002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3" name="Picture 1">
          <a:extLst>
            <a:ext uri="{FF2B5EF4-FFF2-40B4-BE49-F238E27FC236}">
              <a16:creationId xmlns:a16="http://schemas.microsoft.com/office/drawing/2014/main" id="{00000000-0008-0000-0100-00002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4" name="Picture 1">
          <a:extLst>
            <a:ext uri="{FF2B5EF4-FFF2-40B4-BE49-F238E27FC236}">
              <a16:creationId xmlns:a16="http://schemas.microsoft.com/office/drawing/2014/main" id="{00000000-0008-0000-0100-00002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5" name="Picture 1">
          <a:extLst>
            <a:ext uri="{FF2B5EF4-FFF2-40B4-BE49-F238E27FC236}">
              <a16:creationId xmlns:a16="http://schemas.microsoft.com/office/drawing/2014/main" id="{00000000-0008-0000-0100-00002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6" name="Picture 1">
          <a:extLst>
            <a:ext uri="{FF2B5EF4-FFF2-40B4-BE49-F238E27FC236}">
              <a16:creationId xmlns:a16="http://schemas.microsoft.com/office/drawing/2014/main" id="{00000000-0008-0000-0100-00002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7" name="Picture 1">
          <a:extLst>
            <a:ext uri="{FF2B5EF4-FFF2-40B4-BE49-F238E27FC236}">
              <a16:creationId xmlns:a16="http://schemas.microsoft.com/office/drawing/2014/main" id="{00000000-0008-0000-0100-00002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8" name="Picture 1">
          <a:extLst>
            <a:ext uri="{FF2B5EF4-FFF2-40B4-BE49-F238E27FC236}">
              <a16:creationId xmlns:a16="http://schemas.microsoft.com/office/drawing/2014/main" id="{00000000-0008-0000-0100-00002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9" name="Picture 1">
          <a:extLst>
            <a:ext uri="{FF2B5EF4-FFF2-40B4-BE49-F238E27FC236}">
              <a16:creationId xmlns:a16="http://schemas.microsoft.com/office/drawing/2014/main" id="{00000000-0008-0000-0100-00002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0" name="Picture 1">
          <a:extLst>
            <a:ext uri="{FF2B5EF4-FFF2-40B4-BE49-F238E27FC236}">
              <a16:creationId xmlns:a16="http://schemas.microsoft.com/office/drawing/2014/main" id="{00000000-0008-0000-0100-00002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1" name="Picture 1">
          <a:extLst>
            <a:ext uri="{FF2B5EF4-FFF2-40B4-BE49-F238E27FC236}">
              <a16:creationId xmlns:a16="http://schemas.microsoft.com/office/drawing/2014/main" id="{00000000-0008-0000-0100-00002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2" name="Picture 1">
          <a:extLst>
            <a:ext uri="{FF2B5EF4-FFF2-40B4-BE49-F238E27FC236}">
              <a16:creationId xmlns:a16="http://schemas.microsoft.com/office/drawing/2014/main" id="{00000000-0008-0000-0100-00002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3" name="Picture 1">
          <a:extLst>
            <a:ext uri="{FF2B5EF4-FFF2-40B4-BE49-F238E27FC236}">
              <a16:creationId xmlns:a16="http://schemas.microsoft.com/office/drawing/2014/main" id="{00000000-0008-0000-0100-00002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4" name="Picture 1">
          <a:extLst>
            <a:ext uri="{FF2B5EF4-FFF2-40B4-BE49-F238E27FC236}">
              <a16:creationId xmlns:a16="http://schemas.microsoft.com/office/drawing/2014/main" id="{00000000-0008-0000-0100-00003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5" name="Picture 1">
          <a:extLst>
            <a:ext uri="{FF2B5EF4-FFF2-40B4-BE49-F238E27FC236}">
              <a16:creationId xmlns:a16="http://schemas.microsoft.com/office/drawing/2014/main" id="{00000000-0008-0000-0100-00003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6" name="Picture 1">
          <a:extLst>
            <a:ext uri="{FF2B5EF4-FFF2-40B4-BE49-F238E27FC236}">
              <a16:creationId xmlns:a16="http://schemas.microsoft.com/office/drawing/2014/main" id="{00000000-0008-0000-0100-00003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7" name="Picture 1">
          <a:extLst>
            <a:ext uri="{FF2B5EF4-FFF2-40B4-BE49-F238E27FC236}">
              <a16:creationId xmlns:a16="http://schemas.microsoft.com/office/drawing/2014/main" id="{00000000-0008-0000-0100-00003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8" name="Picture 1">
          <a:extLst>
            <a:ext uri="{FF2B5EF4-FFF2-40B4-BE49-F238E27FC236}">
              <a16:creationId xmlns:a16="http://schemas.microsoft.com/office/drawing/2014/main" id="{00000000-0008-0000-0100-00003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9" name="Picture 1">
          <a:extLst>
            <a:ext uri="{FF2B5EF4-FFF2-40B4-BE49-F238E27FC236}">
              <a16:creationId xmlns:a16="http://schemas.microsoft.com/office/drawing/2014/main" id="{00000000-0008-0000-0100-00003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0" name="Picture 1">
          <a:extLst>
            <a:ext uri="{FF2B5EF4-FFF2-40B4-BE49-F238E27FC236}">
              <a16:creationId xmlns:a16="http://schemas.microsoft.com/office/drawing/2014/main" id="{00000000-0008-0000-0100-00003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1" name="Picture 1">
          <a:extLst>
            <a:ext uri="{FF2B5EF4-FFF2-40B4-BE49-F238E27FC236}">
              <a16:creationId xmlns:a16="http://schemas.microsoft.com/office/drawing/2014/main" id="{00000000-0008-0000-0100-00003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2" name="Picture 1">
          <a:extLst>
            <a:ext uri="{FF2B5EF4-FFF2-40B4-BE49-F238E27FC236}">
              <a16:creationId xmlns:a16="http://schemas.microsoft.com/office/drawing/2014/main" id="{00000000-0008-0000-0100-00003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3" name="Picture 1">
          <a:extLst>
            <a:ext uri="{FF2B5EF4-FFF2-40B4-BE49-F238E27FC236}">
              <a16:creationId xmlns:a16="http://schemas.microsoft.com/office/drawing/2014/main" id="{00000000-0008-0000-0100-00003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4" name="Picture 1">
          <a:extLst>
            <a:ext uri="{FF2B5EF4-FFF2-40B4-BE49-F238E27FC236}">
              <a16:creationId xmlns:a16="http://schemas.microsoft.com/office/drawing/2014/main" id="{00000000-0008-0000-0100-00003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5" name="Picture 1">
          <a:extLst>
            <a:ext uri="{FF2B5EF4-FFF2-40B4-BE49-F238E27FC236}">
              <a16:creationId xmlns:a16="http://schemas.microsoft.com/office/drawing/2014/main" id="{00000000-0008-0000-0100-00003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6" name="Picture 1">
          <a:extLst>
            <a:ext uri="{FF2B5EF4-FFF2-40B4-BE49-F238E27FC236}">
              <a16:creationId xmlns:a16="http://schemas.microsoft.com/office/drawing/2014/main" id="{00000000-0008-0000-0100-00003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7" name="Picture 1">
          <a:extLst>
            <a:ext uri="{FF2B5EF4-FFF2-40B4-BE49-F238E27FC236}">
              <a16:creationId xmlns:a16="http://schemas.microsoft.com/office/drawing/2014/main" id="{00000000-0008-0000-0100-00003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8" name="Picture 1">
          <a:extLst>
            <a:ext uri="{FF2B5EF4-FFF2-40B4-BE49-F238E27FC236}">
              <a16:creationId xmlns:a16="http://schemas.microsoft.com/office/drawing/2014/main" id="{00000000-0008-0000-0100-00003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9" name="Picture 1">
          <a:extLst>
            <a:ext uri="{FF2B5EF4-FFF2-40B4-BE49-F238E27FC236}">
              <a16:creationId xmlns:a16="http://schemas.microsoft.com/office/drawing/2014/main" id="{00000000-0008-0000-0100-00003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0" name="Picture 1">
          <a:extLst>
            <a:ext uri="{FF2B5EF4-FFF2-40B4-BE49-F238E27FC236}">
              <a16:creationId xmlns:a16="http://schemas.microsoft.com/office/drawing/2014/main" id="{00000000-0008-0000-0100-00004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1" name="Picture 1">
          <a:extLst>
            <a:ext uri="{FF2B5EF4-FFF2-40B4-BE49-F238E27FC236}">
              <a16:creationId xmlns:a16="http://schemas.microsoft.com/office/drawing/2014/main" id="{00000000-0008-0000-0100-00004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2" name="Picture 1">
          <a:extLst>
            <a:ext uri="{FF2B5EF4-FFF2-40B4-BE49-F238E27FC236}">
              <a16:creationId xmlns:a16="http://schemas.microsoft.com/office/drawing/2014/main" id="{00000000-0008-0000-0100-00004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3" name="Picture 1">
          <a:extLst>
            <a:ext uri="{FF2B5EF4-FFF2-40B4-BE49-F238E27FC236}">
              <a16:creationId xmlns:a16="http://schemas.microsoft.com/office/drawing/2014/main" id="{00000000-0008-0000-0100-00004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4" name="Picture 1">
          <a:extLst>
            <a:ext uri="{FF2B5EF4-FFF2-40B4-BE49-F238E27FC236}">
              <a16:creationId xmlns:a16="http://schemas.microsoft.com/office/drawing/2014/main" id="{00000000-0008-0000-0100-00004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5" name="Picture 1">
          <a:extLst>
            <a:ext uri="{FF2B5EF4-FFF2-40B4-BE49-F238E27FC236}">
              <a16:creationId xmlns:a16="http://schemas.microsoft.com/office/drawing/2014/main" id="{00000000-0008-0000-0100-00004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6" name="Picture 1">
          <a:extLst>
            <a:ext uri="{FF2B5EF4-FFF2-40B4-BE49-F238E27FC236}">
              <a16:creationId xmlns:a16="http://schemas.microsoft.com/office/drawing/2014/main" id="{00000000-0008-0000-0100-00004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7" name="Picture 1">
          <a:extLst>
            <a:ext uri="{FF2B5EF4-FFF2-40B4-BE49-F238E27FC236}">
              <a16:creationId xmlns:a16="http://schemas.microsoft.com/office/drawing/2014/main" id="{00000000-0008-0000-0100-00004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8" name="Picture 1">
          <a:extLst>
            <a:ext uri="{FF2B5EF4-FFF2-40B4-BE49-F238E27FC236}">
              <a16:creationId xmlns:a16="http://schemas.microsoft.com/office/drawing/2014/main" id="{00000000-0008-0000-0100-00004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9" name="Picture 1">
          <a:extLst>
            <a:ext uri="{FF2B5EF4-FFF2-40B4-BE49-F238E27FC236}">
              <a16:creationId xmlns:a16="http://schemas.microsoft.com/office/drawing/2014/main" id="{00000000-0008-0000-0100-00004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0" name="Picture 1">
          <a:extLst>
            <a:ext uri="{FF2B5EF4-FFF2-40B4-BE49-F238E27FC236}">
              <a16:creationId xmlns:a16="http://schemas.microsoft.com/office/drawing/2014/main" id="{00000000-0008-0000-0100-00004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1" name="Picture 1">
          <a:extLst>
            <a:ext uri="{FF2B5EF4-FFF2-40B4-BE49-F238E27FC236}">
              <a16:creationId xmlns:a16="http://schemas.microsoft.com/office/drawing/2014/main" id="{00000000-0008-0000-0100-00004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2" name="Picture 1">
          <a:extLst>
            <a:ext uri="{FF2B5EF4-FFF2-40B4-BE49-F238E27FC236}">
              <a16:creationId xmlns:a16="http://schemas.microsoft.com/office/drawing/2014/main" id="{00000000-0008-0000-0100-00004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3" name="Picture 1">
          <a:extLst>
            <a:ext uri="{FF2B5EF4-FFF2-40B4-BE49-F238E27FC236}">
              <a16:creationId xmlns:a16="http://schemas.microsoft.com/office/drawing/2014/main" id="{00000000-0008-0000-0100-00004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4" name="Picture 1">
          <a:extLst>
            <a:ext uri="{FF2B5EF4-FFF2-40B4-BE49-F238E27FC236}">
              <a16:creationId xmlns:a16="http://schemas.microsoft.com/office/drawing/2014/main" id="{00000000-0008-0000-0100-00004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5" name="Picture 1">
          <a:extLst>
            <a:ext uri="{FF2B5EF4-FFF2-40B4-BE49-F238E27FC236}">
              <a16:creationId xmlns:a16="http://schemas.microsoft.com/office/drawing/2014/main" id="{00000000-0008-0000-0100-00004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6" name="Picture 1">
          <a:extLst>
            <a:ext uri="{FF2B5EF4-FFF2-40B4-BE49-F238E27FC236}">
              <a16:creationId xmlns:a16="http://schemas.microsoft.com/office/drawing/2014/main" id="{00000000-0008-0000-0100-00005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7" name="Picture 1">
          <a:extLst>
            <a:ext uri="{FF2B5EF4-FFF2-40B4-BE49-F238E27FC236}">
              <a16:creationId xmlns:a16="http://schemas.microsoft.com/office/drawing/2014/main" id="{00000000-0008-0000-0100-00005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8" name="Picture 1">
          <a:extLst>
            <a:ext uri="{FF2B5EF4-FFF2-40B4-BE49-F238E27FC236}">
              <a16:creationId xmlns:a16="http://schemas.microsoft.com/office/drawing/2014/main" id="{00000000-0008-0000-0100-00005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9" name="Picture 1">
          <a:extLst>
            <a:ext uri="{FF2B5EF4-FFF2-40B4-BE49-F238E27FC236}">
              <a16:creationId xmlns:a16="http://schemas.microsoft.com/office/drawing/2014/main" id="{00000000-0008-0000-0100-00005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0" name="Picture 1">
          <a:extLst>
            <a:ext uri="{FF2B5EF4-FFF2-40B4-BE49-F238E27FC236}">
              <a16:creationId xmlns:a16="http://schemas.microsoft.com/office/drawing/2014/main" id="{00000000-0008-0000-0100-00005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1" name="Picture 1">
          <a:extLst>
            <a:ext uri="{FF2B5EF4-FFF2-40B4-BE49-F238E27FC236}">
              <a16:creationId xmlns:a16="http://schemas.microsoft.com/office/drawing/2014/main" id="{00000000-0008-0000-0100-00005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2" name="Picture 1">
          <a:extLst>
            <a:ext uri="{FF2B5EF4-FFF2-40B4-BE49-F238E27FC236}">
              <a16:creationId xmlns:a16="http://schemas.microsoft.com/office/drawing/2014/main" id="{00000000-0008-0000-0100-00005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3" name="Picture 1">
          <a:extLst>
            <a:ext uri="{FF2B5EF4-FFF2-40B4-BE49-F238E27FC236}">
              <a16:creationId xmlns:a16="http://schemas.microsoft.com/office/drawing/2014/main" id="{00000000-0008-0000-0100-00005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4" name="Picture 1">
          <a:extLst>
            <a:ext uri="{FF2B5EF4-FFF2-40B4-BE49-F238E27FC236}">
              <a16:creationId xmlns:a16="http://schemas.microsoft.com/office/drawing/2014/main" id="{00000000-0008-0000-0100-00005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5" name="Picture 1">
          <a:extLst>
            <a:ext uri="{FF2B5EF4-FFF2-40B4-BE49-F238E27FC236}">
              <a16:creationId xmlns:a16="http://schemas.microsoft.com/office/drawing/2014/main" id="{00000000-0008-0000-0100-00005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6" name="Picture 1">
          <a:extLst>
            <a:ext uri="{FF2B5EF4-FFF2-40B4-BE49-F238E27FC236}">
              <a16:creationId xmlns:a16="http://schemas.microsoft.com/office/drawing/2014/main" id="{00000000-0008-0000-0100-00005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7" name="Picture 1">
          <a:extLst>
            <a:ext uri="{FF2B5EF4-FFF2-40B4-BE49-F238E27FC236}">
              <a16:creationId xmlns:a16="http://schemas.microsoft.com/office/drawing/2014/main" id="{00000000-0008-0000-0100-00005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8" name="Picture 1">
          <a:extLst>
            <a:ext uri="{FF2B5EF4-FFF2-40B4-BE49-F238E27FC236}">
              <a16:creationId xmlns:a16="http://schemas.microsoft.com/office/drawing/2014/main" id="{00000000-0008-0000-0100-00005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9" name="Picture 1">
          <a:extLst>
            <a:ext uri="{FF2B5EF4-FFF2-40B4-BE49-F238E27FC236}">
              <a16:creationId xmlns:a16="http://schemas.microsoft.com/office/drawing/2014/main" id="{00000000-0008-0000-0100-00005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0" name="Picture 1">
          <a:extLst>
            <a:ext uri="{FF2B5EF4-FFF2-40B4-BE49-F238E27FC236}">
              <a16:creationId xmlns:a16="http://schemas.microsoft.com/office/drawing/2014/main" id="{00000000-0008-0000-0100-00005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1" name="Picture 1">
          <a:extLst>
            <a:ext uri="{FF2B5EF4-FFF2-40B4-BE49-F238E27FC236}">
              <a16:creationId xmlns:a16="http://schemas.microsoft.com/office/drawing/2014/main" id="{00000000-0008-0000-0100-00005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2" name="Picture 1">
          <a:extLst>
            <a:ext uri="{FF2B5EF4-FFF2-40B4-BE49-F238E27FC236}">
              <a16:creationId xmlns:a16="http://schemas.microsoft.com/office/drawing/2014/main" id="{00000000-0008-0000-0100-00006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3" name="Picture 1">
          <a:extLst>
            <a:ext uri="{FF2B5EF4-FFF2-40B4-BE49-F238E27FC236}">
              <a16:creationId xmlns:a16="http://schemas.microsoft.com/office/drawing/2014/main" id="{00000000-0008-0000-0100-00006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4" name="Picture 1">
          <a:extLst>
            <a:ext uri="{FF2B5EF4-FFF2-40B4-BE49-F238E27FC236}">
              <a16:creationId xmlns:a16="http://schemas.microsoft.com/office/drawing/2014/main" id="{00000000-0008-0000-0100-00006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5" name="Picture 1">
          <a:extLst>
            <a:ext uri="{FF2B5EF4-FFF2-40B4-BE49-F238E27FC236}">
              <a16:creationId xmlns:a16="http://schemas.microsoft.com/office/drawing/2014/main" id="{00000000-0008-0000-0100-00006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6" name="Picture 1">
          <a:extLst>
            <a:ext uri="{FF2B5EF4-FFF2-40B4-BE49-F238E27FC236}">
              <a16:creationId xmlns:a16="http://schemas.microsoft.com/office/drawing/2014/main" id="{00000000-0008-0000-0100-00006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7" name="Picture 1">
          <a:extLst>
            <a:ext uri="{FF2B5EF4-FFF2-40B4-BE49-F238E27FC236}">
              <a16:creationId xmlns:a16="http://schemas.microsoft.com/office/drawing/2014/main" id="{00000000-0008-0000-0100-00006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8" name="Picture 1">
          <a:extLst>
            <a:ext uri="{FF2B5EF4-FFF2-40B4-BE49-F238E27FC236}">
              <a16:creationId xmlns:a16="http://schemas.microsoft.com/office/drawing/2014/main" id="{00000000-0008-0000-0100-00006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9" name="Picture 1">
          <a:extLst>
            <a:ext uri="{FF2B5EF4-FFF2-40B4-BE49-F238E27FC236}">
              <a16:creationId xmlns:a16="http://schemas.microsoft.com/office/drawing/2014/main" id="{00000000-0008-0000-0100-00006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0" name="Picture 1">
          <a:extLst>
            <a:ext uri="{FF2B5EF4-FFF2-40B4-BE49-F238E27FC236}">
              <a16:creationId xmlns:a16="http://schemas.microsoft.com/office/drawing/2014/main" id="{00000000-0008-0000-0100-00006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1" name="Picture 1">
          <a:extLst>
            <a:ext uri="{FF2B5EF4-FFF2-40B4-BE49-F238E27FC236}">
              <a16:creationId xmlns:a16="http://schemas.microsoft.com/office/drawing/2014/main" id="{00000000-0008-0000-0100-00006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2" name="Picture 1">
          <a:extLst>
            <a:ext uri="{FF2B5EF4-FFF2-40B4-BE49-F238E27FC236}">
              <a16:creationId xmlns:a16="http://schemas.microsoft.com/office/drawing/2014/main" id="{00000000-0008-0000-0100-00006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3" name="Picture 1">
          <a:extLst>
            <a:ext uri="{FF2B5EF4-FFF2-40B4-BE49-F238E27FC236}">
              <a16:creationId xmlns:a16="http://schemas.microsoft.com/office/drawing/2014/main" id="{00000000-0008-0000-0100-00006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4" name="Picture 1">
          <a:extLst>
            <a:ext uri="{FF2B5EF4-FFF2-40B4-BE49-F238E27FC236}">
              <a16:creationId xmlns:a16="http://schemas.microsoft.com/office/drawing/2014/main" id="{00000000-0008-0000-0100-00006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5" name="Picture 1">
          <a:extLst>
            <a:ext uri="{FF2B5EF4-FFF2-40B4-BE49-F238E27FC236}">
              <a16:creationId xmlns:a16="http://schemas.microsoft.com/office/drawing/2014/main" id="{00000000-0008-0000-0100-00006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6" name="Picture 1">
          <a:extLst>
            <a:ext uri="{FF2B5EF4-FFF2-40B4-BE49-F238E27FC236}">
              <a16:creationId xmlns:a16="http://schemas.microsoft.com/office/drawing/2014/main" id="{00000000-0008-0000-0100-00006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7" name="Picture 1">
          <a:extLst>
            <a:ext uri="{FF2B5EF4-FFF2-40B4-BE49-F238E27FC236}">
              <a16:creationId xmlns:a16="http://schemas.microsoft.com/office/drawing/2014/main" id="{00000000-0008-0000-0100-00006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8" name="Picture 1">
          <a:extLst>
            <a:ext uri="{FF2B5EF4-FFF2-40B4-BE49-F238E27FC236}">
              <a16:creationId xmlns:a16="http://schemas.microsoft.com/office/drawing/2014/main" id="{00000000-0008-0000-0100-00007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9" name="Picture 1">
          <a:extLst>
            <a:ext uri="{FF2B5EF4-FFF2-40B4-BE49-F238E27FC236}">
              <a16:creationId xmlns:a16="http://schemas.microsoft.com/office/drawing/2014/main" id="{00000000-0008-0000-0100-00007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0" name="Picture 1">
          <a:extLst>
            <a:ext uri="{FF2B5EF4-FFF2-40B4-BE49-F238E27FC236}">
              <a16:creationId xmlns:a16="http://schemas.microsoft.com/office/drawing/2014/main" id="{00000000-0008-0000-0100-00007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1" name="Picture 1">
          <a:extLst>
            <a:ext uri="{FF2B5EF4-FFF2-40B4-BE49-F238E27FC236}">
              <a16:creationId xmlns:a16="http://schemas.microsoft.com/office/drawing/2014/main" id="{00000000-0008-0000-0100-00007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2" name="Picture 1">
          <a:extLst>
            <a:ext uri="{FF2B5EF4-FFF2-40B4-BE49-F238E27FC236}">
              <a16:creationId xmlns:a16="http://schemas.microsoft.com/office/drawing/2014/main" id="{00000000-0008-0000-0100-00007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3" name="Picture 1">
          <a:extLst>
            <a:ext uri="{FF2B5EF4-FFF2-40B4-BE49-F238E27FC236}">
              <a16:creationId xmlns:a16="http://schemas.microsoft.com/office/drawing/2014/main" id="{00000000-0008-0000-0100-00007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4" name="Picture 1">
          <a:extLst>
            <a:ext uri="{FF2B5EF4-FFF2-40B4-BE49-F238E27FC236}">
              <a16:creationId xmlns:a16="http://schemas.microsoft.com/office/drawing/2014/main" id="{00000000-0008-0000-0100-00007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5" name="Picture 1">
          <a:extLst>
            <a:ext uri="{FF2B5EF4-FFF2-40B4-BE49-F238E27FC236}">
              <a16:creationId xmlns:a16="http://schemas.microsoft.com/office/drawing/2014/main" id="{00000000-0008-0000-0100-00007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6" name="Picture 1">
          <a:extLst>
            <a:ext uri="{FF2B5EF4-FFF2-40B4-BE49-F238E27FC236}">
              <a16:creationId xmlns:a16="http://schemas.microsoft.com/office/drawing/2014/main" id="{00000000-0008-0000-0100-00007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7" name="Picture 1">
          <a:extLst>
            <a:ext uri="{FF2B5EF4-FFF2-40B4-BE49-F238E27FC236}">
              <a16:creationId xmlns:a16="http://schemas.microsoft.com/office/drawing/2014/main" id="{00000000-0008-0000-0100-00007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8" name="Picture 1">
          <a:extLst>
            <a:ext uri="{FF2B5EF4-FFF2-40B4-BE49-F238E27FC236}">
              <a16:creationId xmlns:a16="http://schemas.microsoft.com/office/drawing/2014/main" id="{00000000-0008-0000-0100-00007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9" name="Picture 1">
          <a:extLst>
            <a:ext uri="{FF2B5EF4-FFF2-40B4-BE49-F238E27FC236}">
              <a16:creationId xmlns:a16="http://schemas.microsoft.com/office/drawing/2014/main" id="{00000000-0008-0000-0100-00007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0" name="Picture 1">
          <a:extLst>
            <a:ext uri="{FF2B5EF4-FFF2-40B4-BE49-F238E27FC236}">
              <a16:creationId xmlns:a16="http://schemas.microsoft.com/office/drawing/2014/main" id="{00000000-0008-0000-0100-00007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1" name="Picture 1">
          <a:extLst>
            <a:ext uri="{FF2B5EF4-FFF2-40B4-BE49-F238E27FC236}">
              <a16:creationId xmlns:a16="http://schemas.microsoft.com/office/drawing/2014/main" id="{00000000-0008-0000-0100-00007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2" name="Picture 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3" name="Picture 1">
          <a:extLst>
            <a:ext uri="{FF2B5EF4-FFF2-40B4-BE49-F238E27FC236}">
              <a16:creationId xmlns:a16="http://schemas.microsoft.com/office/drawing/2014/main" id="{00000000-0008-0000-0100-00007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4" name="Picture 1">
          <a:extLst>
            <a:ext uri="{FF2B5EF4-FFF2-40B4-BE49-F238E27FC236}">
              <a16:creationId xmlns:a16="http://schemas.microsoft.com/office/drawing/2014/main" id="{00000000-0008-0000-0100-00008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5" name="Picture 1">
          <a:extLst>
            <a:ext uri="{FF2B5EF4-FFF2-40B4-BE49-F238E27FC236}">
              <a16:creationId xmlns:a16="http://schemas.microsoft.com/office/drawing/2014/main" id="{00000000-0008-0000-0100-00008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6" name="Picture 1">
          <a:extLst>
            <a:ext uri="{FF2B5EF4-FFF2-40B4-BE49-F238E27FC236}">
              <a16:creationId xmlns:a16="http://schemas.microsoft.com/office/drawing/2014/main" id="{00000000-0008-0000-0100-00008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7" name="Picture 1">
          <a:extLst>
            <a:ext uri="{FF2B5EF4-FFF2-40B4-BE49-F238E27FC236}">
              <a16:creationId xmlns:a16="http://schemas.microsoft.com/office/drawing/2014/main" id="{00000000-0008-0000-0100-00008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8" name="Picture 1">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9" name="Picture 1">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0" name="Picture 1">
          <a:extLst>
            <a:ext uri="{FF2B5EF4-FFF2-40B4-BE49-F238E27FC236}">
              <a16:creationId xmlns:a16="http://schemas.microsoft.com/office/drawing/2014/main" id="{00000000-0008-0000-0100-00008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1" name="Picture 1">
          <a:extLst>
            <a:ext uri="{FF2B5EF4-FFF2-40B4-BE49-F238E27FC236}">
              <a16:creationId xmlns:a16="http://schemas.microsoft.com/office/drawing/2014/main" id="{00000000-0008-0000-0100-00008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2" name="Picture 1">
          <a:extLst>
            <a:ext uri="{FF2B5EF4-FFF2-40B4-BE49-F238E27FC236}">
              <a16:creationId xmlns:a16="http://schemas.microsoft.com/office/drawing/2014/main" id="{00000000-0008-0000-0100-00008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3" name="Picture 1">
          <a:extLst>
            <a:ext uri="{FF2B5EF4-FFF2-40B4-BE49-F238E27FC236}">
              <a16:creationId xmlns:a16="http://schemas.microsoft.com/office/drawing/2014/main" id="{00000000-0008-0000-0100-00008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4" name="Picture 1">
          <a:extLst>
            <a:ext uri="{FF2B5EF4-FFF2-40B4-BE49-F238E27FC236}">
              <a16:creationId xmlns:a16="http://schemas.microsoft.com/office/drawing/2014/main" id="{00000000-0008-0000-0100-00008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5" name="Picture 1">
          <a:extLst>
            <a:ext uri="{FF2B5EF4-FFF2-40B4-BE49-F238E27FC236}">
              <a16:creationId xmlns:a16="http://schemas.microsoft.com/office/drawing/2014/main" id="{00000000-0008-0000-0100-00008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6" name="Picture 1">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7" name="Picture 1">
          <a:extLst>
            <a:ext uri="{FF2B5EF4-FFF2-40B4-BE49-F238E27FC236}">
              <a16:creationId xmlns:a16="http://schemas.microsoft.com/office/drawing/2014/main" id="{00000000-0008-0000-0100-00008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8" name="Picture 1">
          <a:extLst>
            <a:ext uri="{FF2B5EF4-FFF2-40B4-BE49-F238E27FC236}">
              <a16:creationId xmlns:a16="http://schemas.microsoft.com/office/drawing/2014/main" id="{00000000-0008-0000-0100-00008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9" name="Picture 1">
          <a:extLst>
            <a:ext uri="{FF2B5EF4-FFF2-40B4-BE49-F238E27FC236}">
              <a16:creationId xmlns:a16="http://schemas.microsoft.com/office/drawing/2014/main" id="{00000000-0008-0000-0100-00008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0" name="Picture 1">
          <a:extLst>
            <a:ext uri="{FF2B5EF4-FFF2-40B4-BE49-F238E27FC236}">
              <a16:creationId xmlns:a16="http://schemas.microsoft.com/office/drawing/2014/main" id="{00000000-0008-0000-0100-00009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1" name="Picture 1">
          <a:extLst>
            <a:ext uri="{FF2B5EF4-FFF2-40B4-BE49-F238E27FC236}">
              <a16:creationId xmlns:a16="http://schemas.microsoft.com/office/drawing/2014/main" id="{00000000-0008-0000-0100-00009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2" name="Picture 1">
          <a:extLst>
            <a:ext uri="{FF2B5EF4-FFF2-40B4-BE49-F238E27FC236}">
              <a16:creationId xmlns:a16="http://schemas.microsoft.com/office/drawing/2014/main" id="{00000000-0008-0000-0100-00009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3" name="Picture 1">
          <a:extLst>
            <a:ext uri="{FF2B5EF4-FFF2-40B4-BE49-F238E27FC236}">
              <a16:creationId xmlns:a16="http://schemas.microsoft.com/office/drawing/2014/main" id="{00000000-0008-0000-0100-00009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4" name="Picture 1">
          <a:extLst>
            <a:ext uri="{FF2B5EF4-FFF2-40B4-BE49-F238E27FC236}">
              <a16:creationId xmlns:a16="http://schemas.microsoft.com/office/drawing/2014/main" id="{00000000-0008-0000-0100-00009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5" name="Picture 1">
          <a:extLst>
            <a:ext uri="{FF2B5EF4-FFF2-40B4-BE49-F238E27FC236}">
              <a16:creationId xmlns:a16="http://schemas.microsoft.com/office/drawing/2014/main" id="{00000000-0008-0000-0100-00009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6" name="Picture 1">
          <a:extLst>
            <a:ext uri="{FF2B5EF4-FFF2-40B4-BE49-F238E27FC236}">
              <a16:creationId xmlns:a16="http://schemas.microsoft.com/office/drawing/2014/main" id="{00000000-0008-0000-0100-00009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7" name="Picture 1">
          <a:extLst>
            <a:ext uri="{FF2B5EF4-FFF2-40B4-BE49-F238E27FC236}">
              <a16:creationId xmlns:a16="http://schemas.microsoft.com/office/drawing/2014/main" id="{00000000-0008-0000-0100-00009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8" name="Picture 1">
          <a:extLst>
            <a:ext uri="{FF2B5EF4-FFF2-40B4-BE49-F238E27FC236}">
              <a16:creationId xmlns:a16="http://schemas.microsoft.com/office/drawing/2014/main" id="{00000000-0008-0000-0100-00009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9" name="Picture 1">
          <a:extLst>
            <a:ext uri="{FF2B5EF4-FFF2-40B4-BE49-F238E27FC236}">
              <a16:creationId xmlns:a16="http://schemas.microsoft.com/office/drawing/2014/main" id="{00000000-0008-0000-0100-00009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0" name="Picture 1">
          <a:extLst>
            <a:ext uri="{FF2B5EF4-FFF2-40B4-BE49-F238E27FC236}">
              <a16:creationId xmlns:a16="http://schemas.microsoft.com/office/drawing/2014/main" id="{00000000-0008-0000-0100-00009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1" name="Picture 1">
          <a:extLst>
            <a:ext uri="{FF2B5EF4-FFF2-40B4-BE49-F238E27FC236}">
              <a16:creationId xmlns:a16="http://schemas.microsoft.com/office/drawing/2014/main" id="{00000000-0008-0000-0100-00009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2" name="Picture 1">
          <a:extLst>
            <a:ext uri="{FF2B5EF4-FFF2-40B4-BE49-F238E27FC236}">
              <a16:creationId xmlns:a16="http://schemas.microsoft.com/office/drawing/2014/main" id="{00000000-0008-0000-0100-00009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3" name="Picture 1">
          <a:extLst>
            <a:ext uri="{FF2B5EF4-FFF2-40B4-BE49-F238E27FC236}">
              <a16:creationId xmlns:a16="http://schemas.microsoft.com/office/drawing/2014/main" id="{00000000-0008-0000-0100-00009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4" name="Picture 1">
          <a:extLst>
            <a:ext uri="{FF2B5EF4-FFF2-40B4-BE49-F238E27FC236}">
              <a16:creationId xmlns:a16="http://schemas.microsoft.com/office/drawing/2014/main" id="{00000000-0008-0000-0100-00009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5" name="Picture 1">
          <a:extLst>
            <a:ext uri="{FF2B5EF4-FFF2-40B4-BE49-F238E27FC236}">
              <a16:creationId xmlns:a16="http://schemas.microsoft.com/office/drawing/2014/main" id="{00000000-0008-0000-0100-00009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6" name="Picture 1">
          <a:extLst>
            <a:ext uri="{FF2B5EF4-FFF2-40B4-BE49-F238E27FC236}">
              <a16:creationId xmlns:a16="http://schemas.microsoft.com/office/drawing/2014/main" id="{00000000-0008-0000-0100-0000A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7" name="Picture 1">
          <a:extLst>
            <a:ext uri="{FF2B5EF4-FFF2-40B4-BE49-F238E27FC236}">
              <a16:creationId xmlns:a16="http://schemas.microsoft.com/office/drawing/2014/main" id="{00000000-0008-0000-0100-0000A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8" name="Picture 1">
          <a:extLst>
            <a:ext uri="{FF2B5EF4-FFF2-40B4-BE49-F238E27FC236}">
              <a16:creationId xmlns:a16="http://schemas.microsoft.com/office/drawing/2014/main" id="{00000000-0008-0000-0100-0000A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9" name="Picture 1">
          <a:extLst>
            <a:ext uri="{FF2B5EF4-FFF2-40B4-BE49-F238E27FC236}">
              <a16:creationId xmlns:a16="http://schemas.microsoft.com/office/drawing/2014/main" id="{00000000-0008-0000-0100-0000A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0" name="Picture 1">
          <a:extLst>
            <a:ext uri="{FF2B5EF4-FFF2-40B4-BE49-F238E27FC236}">
              <a16:creationId xmlns:a16="http://schemas.microsoft.com/office/drawing/2014/main" id="{00000000-0008-0000-0100-0000A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1" name="Picture 1">
          <a:extLst>
            <a:ext uri="{FF2B5EF4-FFF2-40B4-BE49-F238E27FC236}">
              <a16:creationId xmlns:a16="http://schemas.microsoft.com/office/drawing/2014/main" id="{00000000-0008-0000-0100-0000A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2" name="Picture 1">
          <a:extLst>
            <a:ext uri="{FF2B5EF4-FFF2-40B4-BE49-F238E27FC236}">
              <a16:creationId xmlns:a16="http://schemas.microsoft.com/office/drawing/2014/main" id="{00000000-0008-0000-0100-0000A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3" name="Picture 1">
          <a:extLst>
            <a:ext uri="{FF2B5EF4-FFF2-40B4-BE49-F238E27FC236}">
              <a16:creationId xmlns:a16="http://schemas.microsoft.com/office/drawing/2014/main" id="{00000000-0008-0000-0100-0000A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4" name="Picture 1">
          <a:extLst>
            <a:ext uri="{FF2B5EF4-FFF2-40B4-BE49-F238E27FC236}">
              <a16:creationId xmlns:a16="http://schemas.microsoft.com/office/drawing/2014/main" id="{00000000-0008-0000-0100-0000A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5" name="Picture 1">
          <a:extLst>
            <a:ext uri="{FF2B5EF4-FFF2-40B4-BE49-F238E27FC236}">
              <a16:creationId xmlns:a16="http://schemas.microsoft.com/office/drawing/2014/main" id="{00000000-0008-0000-0100-0000A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6" name="Picture 1">
          <a:extLst>
            <a:ext uri="{FF2B5EF4-FFF2-40B4-BE49-F238E27FC236}">
              <a16:creationId xmlns:a16="http://schemas.microsoft.com/office/drawing/2014/main" id="{00000000-0008-0000-0100-0000A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7" name="Picture 1">
          <a:extLst>
            <a:ext uri="{FF2B5EF4-FFF2-40B4-BE49-F238E27FC236}">
              <a16:creationId xmlns:a16="http://schemas.microsoft.com/office/drawing/2014/main" id="{00000000-0008-0000-0100-0000A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8" name="Picture 1">
          <a:extLst>
            <a:ext uri="{FF2B5EF4-FFF2-40B4-BE49-F238E27FC236}">
              <a16:creationId xmlns:a16="http://schemas.microsoft.com/office/drawing/2014/main" id="{00000000-0008-0000-0100-0000A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9" name="Picture 1">
          <a:extLst>
            <a:ext uri="{FF2B5EF4-FFF2-40B4-BE49-F238E27FC236}">
              <a16:creationId xmlns:a16="http://schemas.microsoft.com/office/drawing/2014/main" id="{00000000-0008-0000-0100-0000A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0" name="Picture 1">
          <a:extLst>
            <a:ext uri="{FF2B5EF4-FFF2-40B4-BE49-F238E27FC236}">
              <a16:creationId xmlns:a16="http://schemas.microsoft.com/office/drawing/2014/main" id="{00000000-0008-0000-0100-0000A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1" name="Picture 1">
          <a:extLst>
            <a:ext uri="{FF2B5EF4-FFF2-40B4-BE49-F238E27FC236}">
              <a16:creationId xmlns:a16="http://schemas.microsoft.com/office/drawing/2014/main" id="{00000000-0008-0000-0100-0000A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2" name="Picture 1">
          <a:extLst>
            <a:ext uri="{FF2B5EF4-FFF2-40B4-BE49-F238E27FC236}">
              <a16:creationId xmlns:a16="http://schemas.microsoft.com/office/drawing/2014/main" id="{00000000-0008-0000-0100-0000B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3" name="Picture 1">
          <a:extLst>
            <a:ext uri="{FF2B5EF4-FFF2-40B4-BE49-F238E27FC236}">
              <a16:creationId xmlns:a16="http://schemas.microsoft.com/office/drawing/2014/main" id="{00000000-0008-0000-0100-0000B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4" name="Picture 1">
          <a:extLst>
            <a:ext uri="{FF2B5EF4-FFF2-40B4-BE49-F238E27FC236}">
              <a16:creationId xmlns:a16="http://schemas.microsoft.com/office/drawing/2014/main" id="{00000000-0008-0000-0100-0000B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5" name="Picture 1">
          <a:extLst>
            <a:ext uri="{FF2B5EF4-FFF2-40B4-BE49-F238E27FC236}">
              <a16:creationId xmlns:a16="http://schemas.microsoft.com/office/drawing/2014/main" id="{00000000-0008-0000-0100-0000B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6" name="Picture 1">
          <a:extLst>
            <a:ext uri="{FF2B5EF4-FFF2-40B4-BE49-F238E27FC236}">
              <a16:creationId xmlns:a16="http://schemas.microsoft.com/office/drawing/2014/main" id="{00000000-0008-0000-0100-0000B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7" name="Picture 1">
          <a:extLst>
            <a:ext uri="{FF2B5EF4-FFF2-40B4-BE49-F238E27FC236}">
              <a16:creationId xmlns:a16="http://schemas.microsoft.com/office/drawing/2014/main" id="{00000000-0008-0000-0100-0000B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8" name="Picture 1">
          <a:extLst>
            <a:ext uri="{FF2B5EF4-FFF2-40B4-BE49-F238E27FC236}">
              <a16:creationId xmlns:a16="http://schemas.microsoft.com/office/drawing/2014/main" id="{00000000-0008-0000-0100-0000B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9" name="Picture 1">
          <a:extLst>
            <a:ext uri="{FF2B5EF4-FFF2-40B4-BE49-F238E27FC236}">
              <a16:creationId xmlns:a16="http://schemas.microsoft.com/office/drawing/2014/main" id="{00000000-0008-0000-0100-0000B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0" name="Picture 1">
          <a:extLst>
            <a:ext uri="{FF2B5EF4-FFF2-40B4-BE49-F238E27FC236}">
              <a16:creationId xmlns:a16="http://schemas.microsoft.com/office/drawing/2014/main" id="{00000000-0008-0000-0100-0000B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1" name="Picture 1">
          <a:extLst>
            <a:ext uri="{FF2B5EF4-FFF2-40B4-BE49-F238E27FC236}">
              <a16:creationId xmlns:a16="http://schemas.microsoft.com/office/drawing/2014/main" id="{00000000-0008-0000-0100-0000B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2" name="Picture 1">
          <a:extLst>
            <a:ext uri="{FF2B5EF4-FFF2-40B4-BE49-F238E27FC236}">
              <a16:creationId xmlns:a16="http://schemas.microsoft.com/office/drawing/2014/main" id="{00000000-0008-0000-0100-0000B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3" name="Picture 1">
          <a:extLst>
            <a:ext uri="{FF2B5EF4-FFF2-40B4-BE49-F238E27FC236}">
              <a16:creationId xmlns:a16="http://schemas.microsoft.com/office/drawing/2014/main" id="{00000000-0008-0000-0100-0000B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4" name="Picture 1">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5" name="Picture 1">
          <a:extLst>
            <a:ext uri="{FF2B5EF4-FFF2-40B4-BE49-F238E27FC236}">
              <a16:creationId xmlns:a16="http://schemas.microsoft.com/office/drawing/2014/main" id="{00000000-0008-0000-0100-0000B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6" name="Picture 1">
          <a:extLst>
            <a:ext uri="{FF2B5EF4-FFF2-40B4-BE49-F238E27FC236}">
              <a16:creationId xmlns:a16="http://schemas.microsoft.com/office/drawing/2014/main" id="{00000000-0008-0000-0100-0000B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7" name="Picture 1">
          <a:extLst>
            <a:ext uri="{FF2B5EF4-FFF2-40B4-BE49-F238E27FC236}">
              <a16:creationId xmlns:a16="http://schemas.microsoft.com/office/drawing/2014/main" id="{00000000-0008-0000-0100-0000B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8" name="Picture 1">
          <a:extLst>
            <a:ext uri="{FF2B5EF4-FFF2-40B4-BE49-F238E27FC236}">
              <a16:creationId xmlns:a16="http://schemas.microsoft.com/office/drawing/2014/main" id="{00000000-0008-0000-0100-0000C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9" name="Picture 1">
          <a:extLst>
            <a:ext uri="{FF2B5EF4-FFF2-40B4-BE49-F238E27FC236}">
              <a16:creationId xmlns:a16="http://schemas.microsoft.com/office/drawing/2014/main" id="{00000000-0008-0000-0100-0000C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0" name="Picture 1">
          <a:extLst>
            <a:ext uri="{FF2B5EF4-FFF2-40B4-BE49-F238E27FC236}">
              <a16:creationId xmlns:a16="http://schemas.microsoft.com/office/drawing/2014/main" id="{00000000-0008-0000-0100-0000C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1" name="Picture 1">
          <a:extLst>
            <a:ext uri="{FF2B5EF4-FFF2-40B4-BE49-F238E27FC236}">
              <a16:creationId xmlns:a16="http://schemas.microsoft.com/office/drawing/2014/main" id="{00000000-0008-0000-0100-0000C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2" name="Picture 1">
          <a:extLst>
            <a:ext uri="{FF2B5EF4-FFF2-40B4-BE49-F238E27FC236}">
              <a16:creationId xmlns:a16="http://schemas.microsoft.com/office/drawing/2014/main" id="{00000000-0008-0000-0100-0000C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3" name="Picture 1">
          <a:extLst>
            <a:ext uri="{FF2B5EF4-FFF2-40B4-BE49-F238E27FC236}">
              <a16:creationId xmlns:a16="http://schemas.microsoft.com/office/drawing/2014/main" id="{00000000-0008-0000-0100-0000C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4" name="Picture 1">
          <a:extLst>
            <a:ext uri="{FF2B5EF4-FFF2-40B4-BE49-F238E27FC236}">
              <a16:creationId xmlns:a16="http://schemas.microsoft.com/office/drawing/2014/main" id="{00000000-0008-0000-0100-0000C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5" name="Picture 1">
          <a:extLst>
            <a:ext uri="{FF2B5EF4-FFF2-40B4-BE49-F238E27FC236}">
              <a16:creationId xmlns:a16="http://schemas.microsoft.com/office/drawing/2014/main" id="{00000000-0008-0000-0100-0000C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6" name="Picture 1">
          <a:extLst>
            <a:ext uri="{FF2B5EF4-FFF2-40B4-BE49-F238E27FC236}">
              <a16:creationId xmlns:a16="http://schemas.microsoft.com/office/drawing/2014/main" id="{00000000-0008-0000-0100-0000C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7" name="Picture 1">
          <a:extLst>
            <a:ext uri="{FF2B5EF4-FFF2-40B4-BE49-F238E27FC236}">
              <a16:creationId xmlns:a16="http://schemas.microsoft.com/office/drawing/2014/main" id="{00000000-0008-0000-0100-0000C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8" name="Picture 1">
          <a:extLst>
            <a:ext uri="{FF2B5EF4-FFF2-40B4-BE49-F238E27FC236}">
              <a16:creationId xmlns:a16="http://schemas.microsoft.com/office/drawing/2014/main" id="{00000000-0008-0000-0100-0000C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9" name="Picture 1">
          <a:extLst>
            <a:ext uri="{FF2B5EF4-FFF2-40B4-BE49-F238E27FC236}">
              <a16:creationId xmlns:a16="http://schemas.microsoft.com/office/drawing/2014/main" id="{00000000-0008-0000-0100-0000C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0" name="Picture 1">
          <a:extLst>
            <a:ext uri="{FF2B5EF4-FFF2-40B4-BE49-F238E27FC236}">
              <a16:creationId xmlns:a16="http://schemas.microsoft.com/office/drawing/2014/main" id="{00000000-0008-0000-0100-0000C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1" name="Picture 1">
          <a:extLst>
            <a:ext uri="{FF2B5EF4-FFF2-40B4-BE49-F238E27FC236}">
              <a16:creationId xmlns:a16="http://schemas.microsoft.com/office/drawing/2014/main" id="{00000000-0008-0000-0100-0000C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2" name="Picture 1">
          <a:extLst>
            <a:ext uri="{FF2B5EF4-FFF2-40B4-BE49-F238E27FC236}">
              <a16:creationId xmlns:a16="http://schemas.microsoft.com/office/drawing/2014/main" id="{00000000-0008-0000-0100-0000C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3" name="Picture 1">
          <a:extLst>
            <a:ext uri="{FF2B5EF4-FFF2-40B4-BE49-F238E27FC236}">
              <a16:creationId xmlns:a16="http://schemas.microsoft.com/office/drawing/2014/main" id="{00000000-0008-0000-0100-0000C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4" name="Picture 1">
          <a:extLst>
            <a:ext uri="{FF2B5EF4-FFF2-40B4-BE49-F238E27FC236}">
              <a16:creationId xmlns:a16="http://schemas.microsoft.com/office/drawing/2014/main" id="{00000000-0008-0000-0100-0000D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5" name="Picture 1">
          <a:extLst>
            <a:ext uri="{FF2B5EF4-FFF2-40B4-BE49-F238E27FC236}">
              <a16:creationId xmlns:a16="http://schemas.microsoft.com/office/drawing/2014/main" id="{00000000-0008-0000-0100-0000D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6" name="Picture 1">
          <a:extLst>
            <a:ext uri="{FF2B5EF4-FFF2-40B4-BE49-F238E27FC236}">
              <a16:creationId xmlns:a16="http://schemas.microsoft.com/office/drawing/2014/main" id="{00000000-0008-0000-0100-0000D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7" name="Picture 1">
          <a:extLst>
            <a:ext uri="{FF2B5EF4-FFF2-40B4-BE49-F238E27FC236}">
              <a16:creationId xmlns:a16="http://schemas.microsoft.com/office/drawing/2014/main" id="{00000000-0008-0000-0100-0000D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8" name="Picture 1">
          <a:extLst>
            <a:ext uri="{FF2B5EF4-FFF2-40B4-BE49-F238E27FC236}">
              <a16:creationId xmlns:a16="http://schemas.microsoft.com/office/drawing/2014/main" id="{00000000-0008-0000-0100-0000D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9" name="Picture 1">
          <a:extLst>
            <a:ext uri="{FF2B5EF4-FFF2-40B4-BE49-F238E27FC236}">
              <a16:creationId xmlns:a16="http://schemas.microsoft.com/office/drawing/2014/main" id="{00000000-0008-0000-0100-0000D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0" name="Picture 1">
          <a:extLst>
            <a:ext uri="{FF2B5EF4-FFF2-40B4-BE49-F238E27FC236}">
              <a16:creationId xmlns:a16="http://schemas.microsoft.com/office/drawing/2014/main" id="{00000000-0008-0000-0100-0000D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1" name="Picture 1">
          <a:extLst>
            <a:ext uri="{FF2B5EF4-FFF2-40B4-BE49-F238E27FC236}">
              <a16:creationId xmlns:a16="http://schemas.microsoft.com/office/drawing/2014/main" id="{00000000-0008-0000-0100-0000D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2" name="Picture 1">
          <a:extLst>
            <a:ext uri="{FF2B5EF4-FFF2-40B4-BE49-F238E27FC236}">
              <a16:creationId xmlns:a16="http://schemas.microsoft.com/office/drawing/2014/main" id="{00000000-0008-0000-0100-0000D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3" name="Picture 1">
          <a:extLst>
            <a:ext uri="{FF2B5EF4-FFF2-40B4-BE49-F238E27FC236}">
              <a16:creationId xmlns:a16="http://schemas.microsoft.com/office/drawing/2014/main" id="{00000000-0008-0000-0100-0000D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4" name="Picture 1">
          <a:extLst>
            <a:ext uri="{FF2B5EF4-FFF2-40B4-BE49-F238E27FC236}">
              <a16:creationId xmlns:a16="http://schemas.microsoft.com/office/drawing/2014/main" id="{00000000-0008-0000-0100-0000D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5" name="Picture 1">
          <a:extLst>
            <a:ext uri="{FF2B5EF4-FFF2-40B4-BE49-F238E27FC236}">
              <a16:creationId xmlns:a16="http://schemas.microsoft.com/office/drawing/2014/main" id="{00000000-0008-0000-0100-0000D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6" name="Picture 1">
          <a:extLst>
            <a:ext uri="{FF2B5EF4-FFF2-40B4-BE49-F238E27FC236}">
              <a16:creationId xmlns:a16="http://schemas.microsoft.com/office/drawing/2014/main" id="{00000000-0008-0000-0100-0000D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7" name="Picture 1">
          <a:extLst>
            <a:ext uri="{FF2B5EF4-FFF2-40B4-BE49-F238E27FC236}">
              <a16:creationId xmlns:a16="http://schemas.microsoft.com/office/drawing/2014/main" id="{00000000-0008-0000-0100-0000D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8" name="Picture 1">
          <a:extLst>
            <a:ext uri="{FF2B5EF4-FFF2-40B4-BE49-F238E27FC236}">
              <a16:creationId xmlns:a16="http://schemas.microsoft.com/office/drawing/2014/main" id="{00000000-0008-0000-0100-0000D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9" name="Picture 1">
          <a:extLst>
            <a:ext uri="{FF2B5EF4-FFF2-40B4-BE49-F238E27FC236}">
              <a16:creationId xmlns:a16="http://schemas.microsoft.com/office/drawing/2014/main" id="{00000000-0008-0000-0100-0000D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0" name="Picture 1">
          <a:extLst>
            <a:ext uri="{FF2B5EF4-FFF2-40B4-BE49-F238E27FC236}">
              <a16:creationId xmlns:a16="http://schemas.microsoft.com/office/drawing/2014/main" id="{00000000-0008-0000-0100-0000E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1" name="Picture 1">
          <a:extLst>
            <a:ext uri="{FF2B5EF4-FFF2-40B4-BE49-F238E27FC236}">
              <a16:creationId xmlns:a16="http://schemas.microsoft.com/office/drawing/2014/main" id="{00000000-0008-0000-0100-0000E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2" name="Picture 1">
          <a:extLst>
            <a:ext uri="{FF2B5EF4-FFF2-40B4-BE49-F238E27FC236}">
              <a16:creationId xmlns:a16="http://schemas.microsoft.com/office/drawing/2014/main" id="{00000000-0008-0000-0100-0000E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3" name="Picture 1">
          <a:extLst>
            <a:ext uri="{FF2B5EF4-FFF2-40B4-BE49-F238E27FC236}">
              <a16:creationId xmlns:a16="http://schemas.microsoft.com/office/drawing/2014/main" id="{00000000-0008-0000-0100-0000E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4" name="Picture 1">
          <a:extLst>
            <a:ext uri="{FF2B5EF4-FFF2-40B4-BE49-F238E27FC236}">
              <a16:creationId xmlns:a16="http://schemas.microsoft.com/office/drawing/2014/main" id="{00000000-0008-0000-0100-0000E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5" name="Picture 1">
          <a:extLst>
            <a:ext uri="{FF2B5EF4-FFF2-40B4-BE49-F238E27FC236}">
              <a16:creationId xmlns:a16="http://schemas.microsoft.com/office/drawing/2014/main" id="{00000000-0008-0000-0100-0000E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6" name="Picture 1">
          <a:extLst>
            <a:ext uri="{FF2B5EF4-FFF2-40B4-BE49-F238E27FC236}">
              <a16:creationId xmlns:a16="http://schemas.microsoft.com/office/drawing/2014/main" id="{00000000-0008-0000-0100-0000E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7" name="Picture 1">
          <a:extLst>
            <a:ext uri="{FF2B5EF4-FFF2-40B4-BE49-F238E27FC236}">
              <a16:creationId xmlns:a16="http://schemas.microsoft.com/office/drawing/2014/main" id="{00000000-0008-0000-0100-0000E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8" name="Picture 1">
          <a:extLst>
            <a:ext uri="{FF2B5EF4-FFF2-40B4-BE49-F238E27FC236}">
              <a16:creationId xmlns:a16="http://schemas.microsoft.com/office/drawing/2014/main" id="{00000000-0008-0000-0100-0000E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9" name="Picture 1">
          <a:extLst>
            <a:ext uri="{FF2B5EF4-FFF2-40B4-BE49-F238E27FC236}">
              <a16:creationId xmlns:a16="http://schemas.microsoft.com/office/drawing/2014/main" id="{00000000-0008-0000-0100-0000E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0" name="Picture 1">
          <a:extLst>
            <a:ext uri="{FF2B5EF4-FFF2-40B4-BE49-F238E27FC236}">
              <a16:creationId xmlns:a16="http://schemas.microsoft.com/office/drawing/2014/main" id="{00000000-0008-0000-0100-0000E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1" name="Picture 1">
          <a:extLst>
            <a:ext uri="{FF2B5EF4-FFF2-40B4-BE49-F238E27FC236}">
              <a16:creationId xmlns:a16="http://schemas.microsoft.com/office/drawing/2014/main" id="{00000000-0008-0000-0100-0000E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2" name="Picture 1">
          <a:extLst>
            <a:ext uri="{FF2B5EF4-FFF2-40B4-BE49-F238E27FC236}">
              <a16:creationId xmlns:a16="http://schemas.microsoft.com/office/drawing/2014/main" id="{00000000-0008-0000-0100-0000E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3" name="Picture 1">
          <a:extLst>
            <a:ext uri="{FF2B5EF4-FFF2-40B4-BE49-F238E27FC236}">
              <a16:creationId xmlns:a16="http://schemas.microsoft.com/office/drawing/2014/main" id="{00000000-0008-0000-0100-0000E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4" name="Picture 1">
          <a:extLst>
            <a:ext uri="{FF2B5EF4-FFF2-40B4-BE49-F238E27FC236}">
              <a16:creationId xmlns:a16="http://schemas.microsoft.com/office/drawing/2014/main" id="{00000000-0008-0000-0100-0000E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5" name="Picture 1">
          <a:extLst>
            <a:ext uri="{FF2B5EF4-FFF2-40B4-BE49-F238E27FC236}">
              <a16:creationId xmlns:a16="http://schemas.microsoft.com/office/drawing/2014/main" id="{00000000-0008-0000-0100-0000E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6" name="Picture 1">
          <a:extLst>
            <a:ext uri="{FF2B5EF4-FFF2-40B4-BE49-F238E27FC236}">
              <a16:creationId xmlns:a16="http://schemas.microsoft.com/office/drawing/2014/main" id="{00000000-0008-0000-0100-0000F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7" name="Picture 1">
          <a:extLst>
            <a:ext uri="{FF2B5EF4-FFF2-40B4-BE49-F238E27FC236}">
              <a16:creationId xmlns:a16="http://schemas.microsoft.com/office/drawing/2014/main" id="{00000000-0008-0000-0100-0000F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8" name="Picture 1">
          <a:extLst>
            <a:ext uri="{FF2B5EF4-FFF2-40B4-BE49-F238E27FC236}">
              <a16:creationId xmlns:a16="http://schemas.microsoft.com/office/drawing/2014/main" id="{00000000-0008-0000-0100-0000F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9" name="Picture 1">
          <a:extLst>
            <a:ext uri="{FF2B5EF4-FFF2-40B4-BE49-F238E27FC236}">
              <a16:creationId xmlns:a16="http://schemas.microsoft.com/office/drawing/2014/main" id="{00000000-0008-0000-0100-0000F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0" name="Picture 1">
          <a:extLst>
            <a:ext uri="{FF2B5EF4-FFF2-40B4-BE49-F238E27FC236}">
              <a16:creationId xmlns:a16="http://schemas.microsoft.com/office/drawing/2014/main" id="{00000000-0008-0000-0100-0000F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1" name="Picture 1">
          <a:extLst>
            <a:ext uri="{FF2B5EF4-FFF2-40B4-BE49-F238E27FC236}">
              <a16:creationId xmlns:a16="http://schemas.microsoft.com/office/drawing/2014/main" id="{00000000-0008-0000-0100-0000F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2" name="Picture 1">
          <a:extLst>
            <a:ext uri="{FF2B5EF4-FFF2-40B4-BE49-F238E27FC236}">
              <a16:creationId xmlns:a16="http://schemas.microsoft.com/office/drawing/2014/main" id="{00000000-0008-0000-0100-0000F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3" name="Picture 1">
          <a:extLst>
            <a:ext uri="{FF2B5EF4-FFF2-40B4-BE49-F238E27FC236}">
              <a16:creationId xmlns:a16="http://schemas.microsoft.com/office/drawing/2014/main" id="{00000000-0008-0000-0100-0000F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4" name="Picture 1">
          <a:extLst>
            <a:ext uri="{FF2B5EF4-FFF2-40B4-BE49-F238E27FC236}">
              <a16:creationId xmlns:a16="http://schemas.microsoft.com/office/drawing/2014/main" id="{00000000-0008-0000-0100-0000F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5" name="Picture 1">
          <a:extLst>
            <a:ext uri="{FF2B5EF4-FFF2-40B4-BE49-F238E27FC236}">
              <a16:creationId xmlns:a16="http://schemas.microsoft.com/office/drawing/2014/main" id="{00000000-0008-0000-0100-0000F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6" name="Picture 1">
          <a:extLst>
            <a:ext uri="{FF2B5EF4-FFF2-40B4-BE49-F238E27FC236}">
              <a16:creationId xmlns:a16="http://schemas.microsoft.com/office/drawing/2014/main" id="{00000000-0008-0000-0100-0000F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7" name="Picture 1">
          <a:extLst>
            <a:ext uri="{FF2B5EF4-FFF2-40B4-BE49-F238E27FC236}">
              <a16:creationId xmlns:a16="http://schemas.microsoft.com/office/drawing/2014/main" id="{00000000-0008-0000-0100-0000F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8" name="Picture 1">
          <a:extLst>
            <a:ext uri="{FF2B5EF4-FFF2-40B4-BE49-F238E27FC236}">
              <a16:creationId xmlns:a16="http://schemas.microsoft.com/office/drawing/2014/main" id="{00000000-0008-0000-0100-0000F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9" name="Picture 1">
          <a:extLst>
            <a:ext uri="{FF2B5EF4-FFF2-40B4-BE49-F238E27FC236}">
              <a16:creationId xmlns:a16="http://schemas.microsoft.com/office/drawing/2014/main" id="{00000000-0008-0000-0100-0000F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0" name="Picture 1">
          <a:extLst>
            <a:ext uri="{FF2B5EF4-FFF2-40B4-BE49-F238E27FC236}">
              <a16:creationId xmlns:a16="http://schemas.microsoft.com/office/drawing/2014/main" id="{00000000-0008-0000-0100-0000F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1" name="Picture 1">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2" name="Picture 1">
          <a:extLst>
            <a:ext uri="{FF2B5EF4-FFF2-40B4-BE49-F238E27FC236}">
              <a16:creationId xmlns:a16="http://schemas.microsoft.com/office/drawing/2014/main" id="{00000000-0008-0000-0100-00000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3" name="Picture 1">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4" name="Picture 1">
          <a:extLst>
            <a:ext uri="{FF2B5EF4-FFF2-40B4-BE49-F238E27FC236}">
              <a16:creationId xmlns:a16="http://schemas.microsoft.com/office/drawing/2014/main" id="{00000000-0008-0000-0100-00000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5" name="Picture 1">
          <a:extLst>
            <a:ext uri="{FF2B5EF4-FFF2-40B4-BE49-F238E27FC236}">
              <a16:creationId xmlns:a16="http://schemas.microsoft.com/office/drawing/2014/main" id="{00000000-0008-0000-0100-00000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6" name="Picture 1">
          <a:extLst>
            <a:ext uri="{FF2B5EF4-FFF2-40B4-BE49-F238E27FC236}">
              <a16:creationId xmlns:a16="http://schemas.microsoft.com/office/drawing/2014/main" id="{00000000-0008-0000-0100-00000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7" name="Picture 1">
          <a:extLst>
            <a:ext uri="{FF2B5EF4-FFF2-40B4-BE49-F238E27FC236}">
              <a16:creationId xmlns:a16="http://schemas.microsoft.com/office/drawing/2014/main" id="{00000000-0008-0000-0100-00000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8" name="Picture 1">
          <a:extLst>
            <a:ext uri="{FF2B5EF4-FFF2-40B4-BE49-F238E27FC236}">
              <a16:creationId xmlns:a16="http://schemas.microsoft.com/office/drawing/2014/main" id="{00000000-0008-0000-0100-00000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9" name="Picture 1">
          <a:extLst>
            <a:ext uri="{FF2B5EF4-FFF2-40B4-BE49-F238E27FC236}">
              <a16:creationId xmlns:a16="http://schemas.microsoft.com/office/drawing/2014/main" id="{00000000-0008-0000-0100-00000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0" name="Picture 1">
          <a:extLst>
            <a:ext uri="{FF2B5EF4-FFF2-40B4-BE49-F238E27FC236}">
              <a16:creationId xmlns:a16="http://schemas.microsoft.com/office/drawing/2014/main" id="{00000000-0008-0000-0100-00000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1" name="Picture 1">
          <a:extLst>
            <a:ext uri="{FF2B5EF4-FFF2-40B4-BE49-F238E27FC236}">
              <a16:creationId xmlns:a16="http://schemas.microsoft.com/office/drawing/2014/main" id="{00000000-0008-0000-0100-00000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2" name="Picture 1">
          <a:extLst>
            <a:ext uri="{FF2B5EF4-FFF2-40B4-BE49-F238E27FC236}">
              <a16:creationId xmlns:a16="http://schemas.microsoft.com/office/drawing/2014/main" id="{00000000-0008-0000-0100-00000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3" name="Picture 1">
          <a:extLst>
            <a:ext uri="{FF2B5EF4-FFF2-40B4-BE49-F238E27FC236}">
              <a16:creationId xmlns:a16="http://schemas.microsoft.com/office/drawing/2014/main" id="{00000000-0008-0000-0100-00000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4" name="Picture 1">
          <a:extLst>
            <a:ext uri="{FF2B5EF4-FFF2-40B4-BE49-F238E27FC236}">
              <a16:creationId xmlns:a16="http://schemas.microsoft.com/office/drawing/2014/main" id="{00000000-0008-0000-0100-00000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5" name="Picture 1">
          <a:extLst>
            <a:ext uri="{FF2B5EF4-FFF2-40B4-BE49-F238E27FC236}">
              <a16:creationId xmlns:a16="http://schemas.microsoft.com/office/drawing/2014/main" id="{00000000-0008-0000-0100-00000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6" name="Picture 1">
          <a:extLst>
            <a:ext uri="{FF2B5EF4-FFF2-40B4-BE49-F238E27FC236}">
              <a16:creationId xmlns:a16="http://schemas.microsoft.com/office/drawing/2014/main" id="{00000000-0008-0000-0100-00000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7" name="Picture 1">
          <a:extLst>
            <a:ext uri="{FF2B5EF4-FFF2-40B4-BE49-F238E27FC236}">
              <a16:creationId xmlns:a16="http://schemas.microsoft.com/office/drawing/2014/main" id="{00000000-0008-0000-0100-00000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8" name="Picture 1">
          <a:extLst>
            <a:ext uri="{FF2B5EF4-FFF2-40B4-BE49-F238E27FC236}">
              <a16:creationId xmlns:a16="http://schemas.microsoft.com/office/drawing/2014/main" id="{00000000-0008-0000-0100-00001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9" name="Picture 1">
          <a:extLst>
            <a:ext uri="{FF2B5EF4-FFF2-40B4-BE49-F238E27FC236}">
              <a16:creationId xmlns:a16="http://schemas.microsoft.com/office/drawing/2014/main" id="{00000000-0008-0000-0100-000011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0" name="Picture 1">
          <a:extLst>
            <a:ext uri="{FF2B5EF4-FFF2-40B4-BE49-F238E27FC236}">
              <a16:creationId xmlns:a16="http://schemas.microsoft.com/office/drawing/2014/main" id="{00000000-0008-0000-0100-00001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1" name="Picture 1">
          <a:extLst>
            <a:ext uri="{FF2B5EF4-FFF2-40B4-BE49-F238E27FC236}">
              <a16:creationId xmlns:a16="http://schemas.microsoft.com/office/drawing/2014/main" id="{00000000-0008-0000-0100-00001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2" name="Picture 1">
          <a:extLst>
            <a:ext uri="{FF2B5EF4-FFF2-40B4-BE49-F238E27FC236}">
              <a16:creationId xmlns:a16="http://schemas.microsoft.com/office/drawing/2014/main" id="{00000000-0008-0000-0100-00001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3" name="Picture 1">
          <a:extLst>
            <a:ext uri="{FF2B5EF4-FFF2-40B4-BE49-F238E27FC236}">
              <a16:creationId xmlns:a16="http://schemas.microsoft.com/office/drawing/2014/main" id="{00000000-0008-0000-0100-00001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4" name="Picture 1">
          <a:extLst>
            <a:ext uri="{FF2B5EF4-FFF2-40B4-BE49-F238E27FC236}">
              <a16:creationId xmlns:a16="http://schemas.microsoft.com/office/drawing/2014/main" id="{00000000-0008-0000-0100-00001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5" name="Picture 1">
          <a:extLst>
            <a:ext uri="{FF2B5EF4-FFF2-40B4-BE49-F238E27FC236}">
              <a16:creationId xmlns:a16="http://schemas.microsoft.com/office/drawing/2014/main" id="{00000000-0008-0000-0100-00001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6" name="Picture 1">
          <a:extLst>
            <a:ext uri="{FF2B5EF4-FFF2-40B4-BE49-F238E27FC236}">
              <a16:creationId xmlns:a16="http://schemas.microsoft.com/office/drawing/2014/main" id="{00000000-0008-0000-0100-00001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7" name="Picture 1">
          <a:extLst>
            <a:ext uri="{FF2B5EF4-FFF2-40B4-BE49-F238E27FC236}">
              <a16:creationId xmlns:a16="http://schemas.microsoft.com/office/drawing/2014/main" id="{00000000-0008-0000-0100-00001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8" name="Picture 1">
          <a:extLst>
            <a:ext uri="{FF2B5EF4-FFF2-40B4-BE49-F238E27FC236}">
              <a16:creationId xmlns:a16="http://schemas.microsoft.com/office/drawing/2014/main" id="{00000000-0008-0000-0100-00001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9" name="Picture 1">
          <a:extLst>
            <a:ext uri="{FF2B5EF4-FFF2-40B4-BE49-F238E27FC236}">
              <a16:creationId xmlns:a16="http://schemas.microsoft.com/office/drawing/2014/main" id="{00000000-0008-0000-0100-00001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0" name="Picture 1">
          <a:extLst>
            <a:ext uri="{FF2B5EF4-FFF2-40B4-BE49-F238E27FC236}">
              <a16:creationId xmlns:a16="http://schemas.microsoft.com/office/drawing/2014/main" id="{00000000-0008-0000-0100-00001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1" name="Picture 1">
          <a:extLst>
            <a:ext uri="{FF2B5EF4-FFF2-40B4-BE49-F238E27FC236}">
              <a16:creationId xmlns:a16="http://schemas.microsoft.com/office/drawing/2014/main" id="{00000000-0008-0000-0100-00001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2" name="Picture 1">
          <a:extLst>
            <a:ext uri="{FF2B5EF4-FFF2-40B4-BE49-F238E27FC236}">
              <a16:creationId xmlns:a16="http://schemas.microsoft.com/office/drawing/2014/main" id="{00000000-0008-0000-0100-00001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3" name="Picture 1">
          <a:extLst>
            <a:ext uri="{FF2B5EF4-FFF2-40B4-BE49-F238E27FC236}">
              <a16:creationId xmlns:a16="http://schemas.microsoft.com/office/drawing/2014/main" id="{00000000-0008-0000-0100-00001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4" name="Picture 1">
          <a:extLst>
            <a:ext uri="{FF2B5EF4-FFF2-40B4-BE49-F238E27FC236}">
              <a16:creationId xmlns:a16="http://schemas.microsoft.com/office/drawing/2014/main" id="{00000000-0008-0000-0100-00002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5" name="Picture 1">
          <a:extLst>
            <a:ext uri="{FF2B5EF4-FFF2-40B4-BE49-F238E27FC236}">
              <a16:creationId xmlns:a16="http://schemas.microsoft.com/office/drawing/2014/main" id="{00000000-0008-0000-0100-00002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6" name="Picture 1">
          <a:extLst>
            <a:ext uri="{FF2B5EF4-FFF2-40B4-BE49-F238E27FC236}">
              <a16:creationId xmlns:a16="http://schemas.microsoft.com/office/drawing/2014/main" id="{00000000-0008-0000-0100-00002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7" name="Picture 1">
          <a:extLst>
            <a:ext uri="{FF2B5EF4-FFF2-40B4-BE49-F238E27FC236}">
              <a16:creationId xmlns:a16="http://schemas.microsoft.com/office/drawing/2014/main" id="{00000000-0008-0000-0100-00002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8" name="Picture 1">
          <a:extLst>
            <a:ext uri="{FF2B5EF4-FFF2-40B4-BE49-F238E27FC236}">
              <a16:creationId xmlns:a16="http://schemas.microsoft.com/office/drawing/2014/main" id="{00000000-0008-0000-0100-00002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9" name="Picture 1">
          <a:extLst>
            <a:ext uri="{FF2B5EF4-FFF2-40B4-BE49-F238E27FC236}">
              <a16:creationId xmlns:a16="http://schemas.microsoft.com/office/drawing/2014/main" id="{00000000-0008-0000-0100-00002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0" name="Picture 1">
          <a:extLst>
            <a:ext uri="{FF2B5EF4-FFF2-40B4-BE49-F238E27FC236}">
              <a16:creationId xmlns:a16="http://schemas.microsoft.com/office/drawing/2014/main" id="{00000000-0008-0000-0100-00002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1" name="Picture 1">
          <a:extLst>
            <a:ext uri="{FF2B5EF4-FFF2-40B4-BE49-F238E27FC236}">
              <a16:creationId xmlns:a16="http://schemas.microsoft.com/office/drawing/2014/main" id="{00000000-0008-0000-0100-00002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2" name="Picture 1">
          <a:extLst>
            <a:ext uri="{FF2B5EF4-FFF2-40B4-BE49-F238E27FC236}">
              <a16:creationId xmlns:a16="http://schemas.microsoft.com/office/drawing/2014/main" id="{00000000-0008-0000-0100-00002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3" name="Picture 1">
          <a:extLst>
            <a:ext uri="{FF2B5EF4-FFF2-40B4-BE49-F238E27FC236}">
              <a16:creationId xmlns:a16="http://schemas.microsoft.com/office/drawing/2014/main" id="{00000000-0008-0000-0100-00002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4" name="Picture 1">
          <a:extLst>
            <a:ext uri="{FF2B5EF4-FFF2-40B4-BE49-F238E27FC236}">
              <a16:creationId xmlns:a16="http://schemas.microsoft.com/office/drawing/2014/main" id="{00000000-0008-0000-0100-00002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5" name="Picture 1">
          <a:extLst>
            <a:ext uri="{FF2B5EF4-FFF2-40B4-BE49-F238E27FC236}">
              <a16:creationId xmlns:a16="http://schemas.microsoft.com/office/drawing/2014/main" id="{00000000-0008-0000-0100-00002B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6" name="Picture 1">
          <a:extLst>
            <a:ext uri="{FF2B5EF4-FFF2-40B4-BE49-F238E27FC236}">
              <a16:creationId xmlns:a16="http://schemas.microsoft.com/office/drawing/2014/main" id="{DD69F626-A04E-4C2D-997C-77BB128403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7" name="Picture 1">
          <a:extLst>
            <a:ext uri="{FF2B5EF4-FFF2-40B4-BE49-F238E27FC236}">
              <a16:creationId xmlns:a16="http://schemas.microsoft.com/office/drawing/2014/main" id="{C0023E13-80EA-4DE6-8446-DCA20532EF0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9" name="Picture 1">
          <a:extLst>
            <a:ext uri="{FF2B5EF4-FFF2-40B4-BE49-F238E27FC236}">
              <a16:creationId xmlns:a16="http://schemas.microsoft.com/office/drawing/2014/main" id="{232A0787-B4AC-43F7-B836-0A40EA90C97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0" name="Picture 1">
          <a:extLst>
            <a:ext uri="{FF2B5EF4-FFF2-40B4-BE49-F238E27FC236}">
              <a16:creationId xmlns:a16="http://schemas.microsoft.com/office/drawing/2014/main" id="{AA3DEE6D-C26D-4E51-8A0F-299AFCC46F7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1" name="Picture 1">
          <a:extLst>
            <a:ext uri="{FF2B5EF4-FFF2-40B4-BE49-F238E27FC236}">
              <a16:creationId xmlns:a16="http://schemas.microsoft.com/office/drawing/2014/main" id="{A81B1C84-6730-45EB-8A0C-5E8598AE7DD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2" name="Picture 1">
          <a:extLst>
            <a:ext uri="{FF2B5EF4-FFF2-40B4-BE49-F238E27FC236}">
              <a16:creationId xmlns:a16="http://schemas.microsoft.com/office/drawing/2014/main" id="{ABB7288C-F516-48CE-80EF-6E6D5D79DF7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3" name="Picture 1">
          <a:extLst>
            <a:ext uri="{FF2B5EF4-FFF2-40B4-BE49-F238E27FC236}">
              <a16:creationId xmlns:a16="http://schemas.microsoft.com/office/drawing/2014/main" id="{FD13DDB4-9A3D-4555-B282-BD90CBA6676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4" name="Picture 1">
          <a:extLst>
            <a:ext uri="{FF2B5EF4-FFF2-40B4-BE49-F238E27FC236}">
              <a16:creationId xmlns:a16="http://schemas.microsoft.com/office/drawing/2014/main" id="{EBBDFE7D-E804-4040-88D9-D9065C00506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5" name="Picture 1">
          <a:extLst>
            <a:ext uri="{FF2B5EF4-FFF2-40B4-BE49-F238E27FC236}">
              <a16:creationId xmlns:a16="http://schemas.microsoft.com/office/drawing/2014/main" id="{3323526F-9073-46DB-9CC9-3E247EB983A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6" name="Picture 1">
          <a:extLst>
            <a:ext uri="{FF2B5EF4-FFF2-40B4-BE49-F238E27FC236}">
              <a16:creationId xmlns:a16="http://schemas.microsoft.com/office/drawing/2014/main" id="{9836718E-A9E0-498A-80FD-E1712044793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7" name="Picture 1">
          <a:extLst>
            <a:ext uri="{FF2B5EF4-FFF2-40B4-BE49-F238E27FC236}">
              <a16:creationId xmlns:a16="http://schemas.microsoft.com/office/drawing/2014/main" id="{2272817A-1F70-47A4-904A-B34ED4E7D43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8" name="Picture 1">
          <a:extLst>
            <a:ext uri="{FF2B5EF4-FFF2-40B4-BE49-F238E27FC236}">
              <a16:creationId xmlns:a16="http://schemas.microsoft.com/office/drawing/2014/main" id="{5FCC778B-1C2E-45F9-8BAB-1F03641AC42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9" name="Picture 1">
          <a:extLst>
            <a:ext uri="{FF2B5EF4-FFF2-40B4-BE49-F238E27FC236}">
              <a16:creationId xmlns:a16="http://schemas.microsoft.com/office/drawing/2014/main" id="{DD0B7482-FBC7-4F60-A824-5261959C09A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0" name="Picture 1">
          <a:extLst>
            <a:ext uri="{FF2B5EF4-FFF2-40B4-BE49-F238E27FC236}">
              <a16:creationId xmlns:a16="http://schemas.microsoft.com/office/drawing/2014/main" id="{BA697EBC-D0FC-45E7-85AC-6B8E496970C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1" name="Picture 1">
          <a:extLst>
            <a:ext uri="{FF2B5EF4-FFF2-40B4-BE49-F238E27FC236}">
              <a16:creationId xmlns:a16="http://schemas.microsoft.com/office/drawing/2014/main" id="{0354161F-A0C4-4202-9BA7-80238778588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2" name="Picture 1">
          <a:extLst>
            <a:ext uri="{FF2B5EF4-FFF2-40B4-BE49-F238E27FC236}">
              <a16:creationId xmlns:a16="http://schemas.microsoft.com/office/drawing/2014/main" id="{88A14B49-9450-472E-9E1E-C38F20AF36E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THTGSRETF/PRICE_GTHTGSRETF_20261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LastETFSmy"/>
      <sheetName val="ETFSmy"/>
      <sheetName val="EstCash"/>
      <sheetName val="Input"/>
      <sheetName val="Output"/>
      <sheetName val="ReconOutput"/>
      <sheetName val="Process"/>
      <sheetName val="MutliccyRow"/>
      <sheetName val="ControlAccount"/>
      <sheetName val="OtherAsset"/>
      <sheetName val="OtherLiabilities"/>
      <sheetName val="FeePayables"/>
      <sheetName val="Income"/>
      <sheetName val="Expenses"/>
      <sheetName val="Capital"/>
    </sheetNames>
    <sheetDataSet>
      <sheetData sheetId="0">
        <row r="9">
          <cell r="M9">
            <v>34497229.229999997</v>
          </cell>
        </row>
        <row r="10">
          <cell r="M10">
            <v>0</v>
          </cell>
        </row>
        <row r="11">
          <cell r="M11">
            <v>352682.57</v>
          </cell>
        </row>
        <row r="12">
          <cell r="M12">
            <v>6837.25</v>
          </cell>
        </row>
        <row r="13">
          <cell r="M13">
            <v>0</v>
          </cell>
        </row>
        <row r="14">
          <cell r="M14">
            <v>0</v>
          </cell>
        </row>
        <row r="15">
          <cell r="M15">
            <v>0</v>
          </cell>
        </row>
        <row r="16">
          <cell r="M16">
            <v>0</v>
          </cell>
        </row>
        <row r="17">
          <cell r="M17">
            <v>0</v>
          </cell>
        </row>
        <row r="19">
          <cell r="M19">
            <v>34856749.049999997</v>
          </cell>
        </row>
        <row r="27">
          <cell r="M27">
            <v>0</v>
          </cell>
        </row>
        <row r="28">
          <cell r="M28">
            <v>0</v>
          </cell>
        </row>
        <row r="29">
          <cell r="M29">
            <v>0</v>
          </cell>
        </row>
        <row r="30">
          <cell r="M30">
            <v>0</v>
          </cell>
        </row>
        <row r="35">
          <cell r="M35">
            <v>0</v>
          </cell>
        </row>
        <row r="36">
          <cell r="M36">
            <v>0</v>
          </cell>
        </row>
        <row r="37">
          <cell r="M37">
            <v>0</v>
          </cell>
        </row>
        <row r="38">
          <cell r="M38">
            <v>0</v>
          </cell>
        </row>
        <row r="39">
          <cell r="M39">
            <v>0</v>
          </cell>
        </row>
        <row r="40">
          <cell r="M40">
            <v>396056.92</v>
          </cell>
        </row>
        <row r="41">
          <cell r="M41">
            <v>0</v>
          </cell>
        </row>
        <row r="42">
          <cell r="M42">
            <v>-4982.47</v>
          </cell>
        </row>
        <row r="43">
          <cell r="M43">
            <v>0</v>
          </cell>
        </row>
        <row r="46">
          <cell r="M46">
            <v>0</v>
          </cell>
        </row>
        <row r="47">
          <cell r="M47">
            <v>0</v>
          </cell>
        </row>
        <row r="48">
          <cell r="M48">
            <v>0</v>
          </cell>
        </row>
        <row r="49">
          <cell r="M49">
            <v>0</v>
          </cell>
        </row>
        <row r="50">
          <cell r="M50">
            <v>0</v>
          </cell>
        </row>
        <row r="51">
          <cell r="M51">
            <v>-400000</v>
          </cell>
        </row>
        <row r="54">
          <cell r="M54">
            <v>-6804.54</v>
          </cell>
        </row>
        <row r="55">
          <cell r="M55">
            <v>-11032.15</v>
          </cell>
        </row>
        <row r="56">
          <cell r="M56">
            <v>-1440</v>
          </cell>
        </row>
        <row r="57">
          <cell r="M57">
            <v>-4578.3</v>
          </cell>
        </row>
        <row r="58">
          <cell r="M58">
            <v>-22724.46</v>
          </cell>
        </row>
        <row r="59">
          <cell r="M59">
            <v>-400</v>
          </cell>
        </row>
        <row r="60">
          <cell r="M60">
            <v>0</v>
          </cell>
        </row>
        <row r="61">
          <cell r="M61">
            <v>0</v>
          </cell>
        </row>
        <row r="62">
          <cell r="M62">
            <v>0</v>
          </cell>
        </row>
        <row r="63">
          <cell r="M63">
            <v>0</v>
          </cell>
        </row>
        <row r="64">
          <cell r="M64">
            <v>-15000</v>
          </cell>
        </row>
        <row r="65">
          <cell r="M65">
            <v>-476.81</v>
          </cell>
        </row>
        <row r="66">
          <cell r="M66">
            <v>0</v>
          </cell>
        </row>
        <row r="67">
          <cell r="M67">
            <v>0</v>
          </cell>
        </row>
        <row r="68">
          <cell r="M68">
            <v>11518.43</v>
          </cell>
        </row>
        <row r="69">
          <cell r="M69">
            <v>0</v>
          </cell>
        </row>
        <row r="72">
          <cell r="M72">
            <v>-59863.38</v>
          </cell>
        </row>
        <row r="79">
          <cell r="M79">
            <v>0</v>
          </cell>
        </row>
        <row r="80">
          <cell r="M80">
            <v>0</v>
          </cell>
        </row>
        <row r="82">
          <cell r="M82">
            <v>0</v>
          </cell>
        </row>
        <row r="86">
          <cell r="M86">
            <v>34796885.670000002</v>
          </cell>
        </row>
        <row r="112">
          <cell r="E112">
            <v>0</v>
          </cell>
          <cell r="J112">
            <v>0</v>
          </cell>
          <cell r="M112">
            <v>-858.01</v>
          </cell>
        </row>
        <row r="192">
          <cell r="M192">
            <v>4.28</v>
          </cell>
          <cell r="R192">
            <v>4.28</v>
          </cell>
        </row>
        <row r="193">
          <cell r="M193">
            <v>24.25</v>
          </cell>
          <cell r="R193">
            <v>24.25</v>
          </cell>
        </row>
        <row r="194">
          <cell r="M194">
            <v>0</v>
          </cell>
          <cell r="R194">
            <v>0</v>
          </cell>
        </row>
        <row r="195">
          <cell r="M195">
            <v>1890</v>
          </cell>
          <cell r="R195">
            <v>1890</v>
          </cell>
        </row>
        <row r="196">
          <cell r="M196">
            <v>5556.61</v>
          </cell>
          <cell r="R196">
            <v>6836.24</v>
          </cell>
        </row>
        <row r="197">
          <cell r="M197">
            <v>232.49</v>
          </cell>
          <cell r="R197">
            <v>232.49</v>
          </cell>
        </row>
        <row r="198">
          <cell r="M198">
            <v>-85.69</v>
          </cell>
          <cell r="R198">
            <v>-85.69</v>
          </cell>
        </row>
        <row r="200">
          <cell r="M200">
            <v>3027.05</v>
          </cell>
          <cell r="R200">
            <v>3027.05</v>
          </cell>
        </row>
        <row r="205">
          <cell r="M205">
            <v>-14304.54</v>
          </cell>
          <cell r="R205">
            <v>-15162.550000000001</v>
          </cell>
        </row>
        <row r="206">
          <cell r="M206">
            <v>-10386.99</v>
          </cell>
          <cell r="R206">
            <v>-11677.31</v>
          </cell>
        </row>
        <row r="208">
          <cell r="M208">
            <v>-21461.99</v>
          </cell>
          <cell r="R208">
            <v>-22724.46</v>
          </cell>
        </row>
        <row r="209">
          <cell r="M209">
            <v>-400</v>
          </cell>
          <cell r="R209">
            <v>-400</v>
          </cell>
        </row>
        <row r="212">
          <cell r="M212">
            <v>-4323.95</v>
          </cell>
          <cell r="R212">
            <v>-4578.3</v>
          </cell>
        </row>
        <row r="213">
          <cell r="M213">
            <v>-3724.02</v>
          </cell>
          <cell r="R213">
            <v>-3943.08</v>
          </cell>
        </row>
        <row r="216">
          <cell r="M216">
            <v>-4734.34</v>
          </cell>
          <cell r="R216">
            <v>-4982.47</v>
          </cell>
        </row>
        <row r="217">
          <cell r="M217">
            <v>-476.81</v>
          </cell>
          <cell r="R217">
            <v>-505.41</v>
          </cell>
        </row>
        <row r="218">
          <cell r="M218">
            <v>-280.87</v>
          </cell>
          <cell r="R218">
            <v>-280.87</v>
          </cell>
        </row>
        <row r="220">
          <cell r="M220">
            <v>-2243.85</v>
          </cell>
          <cell r="R220">
            <v>-2393.44</v>
          </cell>
        </row>
        <row r="223">
          <cell r="M223">
            <v>-1440</v>
          </cell>
          <cell r="R223">
            <v>-1440</v>
          </cell>
        </row>
        <row r="224">
          <cell r="M224">
            <v>-12759.25</v>
          </cell>
          <cell r="R224">
            <v>-12759.25</v>
          </cell>
        </row>
        <row r="225">
          <cell r="M225">
            <v>-3270.82</v>
          </cell>
          <cell r="R225">
            <v>-3270.82</v>
          </cell>
        </row>
        <row r="226">
          <cell r="M226">
            <v>-23091.58</v>
          </cell>
          <cell r="R226">
            <v>-23091.58</v>
          </cell>
        </row>
        <row r="227">
          <cell r="M227">
            <v>-226.84</v>
          </cell>
          <cell r="R227">
            <v>-226.84</v>
          </cell>
        </row>
        <row r="228">
          <cell r="M228">
            <v>-1505.31</v>
          </cell>
          <cell r="R228">
            <v>-1889.24</v>
          </cell>
        </row>
        <row r="242">
          <cell r="M242">
            <v>34960750</v>
          </cell>
          <cell r="R242">
            <v>34960750</v>
          </cell>
        </row>
      </sheetData>
      <sheetData sheetId="1"/>
      <sheetData sheetId="2"/>
      <sheetData sheetId="3">
        <row r="24">
          <cell r="H24" t="e">
            <v>#DIV/0!</v>
          </cell>
        </row>
      </sheetData>
      <sheetData sheetId="4">
        <row r="1">
          <cell r="B1" t="str">
            <v>15 October 2026</v>
          </cell>
        </row>
        <row r="2">
          <cell r="B2" t="str">
            <v>Guotai Haitong Global Strategic Resources ETF</v>
          </cell>
        </row>
        <row r="3">
          <cell r="B3" t="str">
            <v>HKD</v>
          </cell>
        </row>
        <row r="4">
          <cell r="B4">
            <v>4</v>
          </cell>
        </row>
        <row r="5">
          <cell r="B5">
            <v>10.130100000000001</v>
          </cell>
        </row>
        <row r="11">
          <cell r="B11">
            <v>-65142.97</v>
          </cell>
        </row>
        <row r="12">
          <cell r="B12">
            <v>-2856.13</v>
          </cell>
        </row>
      </sheetData>
      <sheetData sheetId="5">
        <row r="11">
          <cell r="B11">
            <v>-645.16</v>
          </cell>
        </row>
        <row r="12">
          <cell r="B12">
            <v>-858.01</v>
          </cell>
        </row>
        <row r="13">
          <cell r="B13">
            <v>0</v>
          </cell>
        </row>
        <row r="15">
          <cell r="B15">
            <v>-28.6</v>
          </cell>
        </row>
        <row r="37">
          <cell r="B37">
            <v>34795382.5</v>
          </cell>
        </row>
        <row r="46">
          <cell r="B46">
            <v>0</v>
          </cell>
        </row>
        <row r="47">
          <cell r="B47">
            <v>0</v>
          </cell>
        </row>
      </sheetData>
      <sheetData sheetId="6"/>
      <sheetData sheetId="7">
        <row r="72">
          <cell r="C72">
            <v>0</v>
          </cell>
        </row>
        <row r="73">
          <cell r="C73">
            <v>0</v>
          </cell>
        </row>
        <row r="74">
          <cell r="C74">
            <v>0</v>
          </cell>
        </row>
        <row r="77">
          <cell r="C77">
            <v>35455384.609999999</v>
          </cell>
        </row>
        <row r="78">
          <cell r="C78">
            <v>3500000</v>
          </cell>
        </row>
        <row r="80">
          <cell r="C80">
            <v>10.130109889</v>
          </cell>
        </row>
        <row r="81">
          <cell r="C81">
            <v>0</v>
          </cell>
        </row>
        <row r="82">
          <cell r="C82">
            <v>34497229.229999997</v>
          </cell>
        </row>
        <row r="83">
          <cell r="C83">
            <v>0</v>
          </cell>
        </row>
        <row r="84">
          <cell r="C84">
            <v>352682.57</v>
          </cell>
        </row>
        <row r="86">
          <cell r="C86">
            <v>6837.25</v>
          </cell>
        </row>
        <row r="87">
          <cell r="C87">
            <v>0</v>
          </cell>
        </row>
        <row r="89">
          <cell r="C89">
            <v>0</v>
          </cell>
        </row>
        <row r="90">
          <cell r="C90">
            <v>0</v>
          </cell>
        </row>
        <row r="91">
          <cell r="C91">
            <v>0</v>
          </cell>
        </row>
        <row r="93">
          <cell r="C93">
            <v>0</v>
          </cell>
        </row>
        <row r="94">
          <cell r="C94">
            <v>592114.43999999994</v>
          </cell>
        </row>
        <row r="95">
          <cell r="C95">
            <v>-2852.5</v>
          </cell>
        </row>
        <row r="171">
          <cell r="C171">
            <v>0</v>
          </cell>
        </row>
        <row r="175">
          <cell r="C175">
            <v>4928568.8400000008</v>
          </cell>
        </row>
        <row r="176">
          <cell r="C176">
            <v>365</v>
          </cell>
        </row>
        <row r="177">
          <cell r="C177">
            <v>1</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I24" sqref="I2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189" t="s">
        <v>280</v>
      </c>
      <c r="C4" s="191"/>
      <c r="D4" s="191"/>
      <c r="E4" s="191"/>
      <c r="F4" s="191"/>
      <c r="G4" s="191"/>
      <c r="H4" s="191"/>
      <c r="I4" s="190"/>
    </row>
    <row r="5" spans="1:12">
      <c r="A5" s="1"/>
      <c r="B5" s="12"/>
      <c r="C5" s="12"/>
      <c r="D5" s="12"/>
      <c r="E5" s="12"/>
      <c r="F5" s="12"/>
    </row>
    <row r="6" spans="1:12" ht="43.9" customHeight="1">
      <c r="A6" s="6" t="s">
        <v>2</v>
      </c>
      <c r="B6" s="189" t="s">
        <v>281</v>
      </c>
      <c r="C6" s="190"/>
      <c r="D6" s="12"/>
      <c r="E6" s="189" t="s">
        <v>281</v>
      </c>
      <c r="F6" s="190"/>
      <c r="H6" s="189" t="s">
        <v>281</v>
      </c>
      <c r="I6" s="190"/>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46310</v>
      </c>
      <c r="D10" s="12"/>
      <c r="E10" s="12"/>
      <c r="F10" s="13">
        <v>46310</v>
      </c>
      <c r="H10" s="12"/>
      <c r="I10" s="13">
        <v>46310</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9.9414999999999996</v>
      </c>
      <c r="D13" s="12"/>
      <c r="E13" s="3" t="s">
        <v>16</v>
      </c>
      <c r="F13" s="14">
        <v>1.2668999999999999</v>
      </c>
      <c r="H13" s="3" t="s">
        <v>132</v>
      </c>
      <c r="I13" s="14">
        <v>8.4760000000000009</v>
      </c>
      <c r="J13" s="27"/>
      <c r="K13" s="27"/>
      <c r="L13" s="27"/>
    </row>
    <row r="14" spans="1:12" ht="14.25">
      <c r="A14" s="6" t="s">
        <v>3</v>
      </c>
      <c r="B14" s="3" t="s">
        <v>21</v>
      </c>
      <c r="C14" s="15">
        <v>4970750</v>
      </c>
      <c r="D14" s="12"/>
      <c r="E14" s="3" t="s">
        <v>21</v>
      </c>
      <c r="F14" s="15">
        <v>4970750</v>
      </c>
      <c r="H14" s="3" t="s">
        <v>21</v>
      </c>
      <c r="I14" s="15">
        <v>4970750</v>
      </c>
      <c r="J14" s="27"/>
      <c r="K14" s="27"/>
      <c r="L14" s="27"/>
    </row>
    <row r="15" spans="1:12" ht="14.25">
      <c r="A15" s="6" t="s">
        <v>4</v>
      </c>
      <c r="B15" s="3" t="s">
        <v>21</v>
      </c>
      <c r="C15" s="15">
        <v>42181.16</v>
      </c>
      <c r="D15" s="12"/>
      <c r="E15" s="3" t="s">
        <v>21</v>
      </c>
      <c r="F15" s="15">
        <v>42181.16</v>
      </c>
      <c r="H15" s="3" t="s">
        <v>21</v>
      </c>
      <c r="I15" s="15">
        <v>42181.16</v>
      </c>
      <c r="J15" s="27"/>
      <c r="K15" s="27"/>
      <c r="L15" s="27"/>
    </row>
    <row r="16" spans="1:12">
      <c r="A16" s="1"/>
      <c r="B16" s="12"/>
      <c r="C16" s="12"/>
      <c r="D16" s="12"/>
      <c r="E16" s="12"/>
      <c r="F16" s="12"/>
      <c r="H16" s="12"/>
      <c r="I16" s="12"/>
      <c r="J16" s="27"/>
      <c r="K16" s="27"/>
      <c r="L16" s="27"/>
    </row>
    <row r="17" spans="1:12" ht="14.25">
      <c r="A17" s="6" t="s">
        <v>17</v>
      </c>
      <c r="B17" s="12"/>
      <c r="C17" s="16">
        <v>3500000</v>
      </c>
      <c r="D17" s="12"/>
      <c r="E17" s="12"/>
      <c r="F17" s="16">
        <v>3500000</v>
      </c>
      <c r="H17" s="12"/>
      <c r="I17" s="16">
        <v>3500000</v>
      </c>
      <c r="J17" s="27"/>
      <c r="K17" s="27"/>
      <c r="L17" s="27"/>
    </row>
    <row r="18" spans="1:12" ht="14.25">
      <c r="A18" s="6" t="s">
        <v>18</v>
      </c>
      <c r="B18" s="12"/>
      <c r="C18" s="16">
        <v>3500000</v>
      </c>
      <c r="D18" s="12"/>
      <c r="E18" s="12"/>
      <c r="F18" s="16">
        <v>3500000</v>
      </c>
      <c r="H18" s="12"/>
      <c r="I18" s="16">
        <v>3500000</v>
      </c>
      <c r="J18" s="27"/>
      <c r="K18" s="27"/>
      <c r="L18" s="27"/>
    </row>
    <row r="19" spans="1:12">
      <c r="A19" s="1"/>
      <c r="B19" s="12"/>
      <c r="C19" s="12"/>
      <c r="D19" s="12"/>
      <c r="E19" s="12"/>
      <c r="F19" s="12"/>
      <c r="H19" s="12"/>
      <c r="I19" s="12"/>
      <c r="J19" s="27"/>
      <c r="K19" s="27"/>
      <c r="L19" s="27"/>
    </row>
    <row r="20" spans="1:12">
      <c r="A20" s="6" t="s">
        <v>19</v>
      </c>
      <c r="B20" s="3" t="s">
        <v>21</v>
      </c>
      <c r="C20" s="15">
        <v>34795353.900000006</v>
      </c>
      <c r="D20" s="12"/>
      <c r="E20" s="3" t="s">
        <v>21</v>
      </c>
      <c r="F20" s="26">
        <v>34795353.900000006</v>
      </c>
      <c r="H20" s="3" t="s">
        <v>21</v>
      </c>
      <c r="I20" s="26">
        <v>34795353.900000006</v>
      </c>
      <c r="J20" s="27"/>
      <c r="K20" s="27"/>
      <c r="L20" s="27"/>
    </row>
    <row r="21" spans="1:12">
      <c r="A21" s="6" t="s">
        <v>20</v>
      </c>
      <c r="B21" s="3" t="s">
        <v>21</v>
      </c>
      <c r="C21" s="15">
        <v>34795353.900000006</v>
      </c>
      <c r="D21" s="12"/>
      <c r="E21" s="3" t="s">
        <v>21</v>
      </c>
      <c r="F21" s="26">
        <v>34795353.900000006</v>
      </c>
      <c r="H21" s="3" t="s">
        <v>21</v>
      </c>
      <c r="I21" s="26">
        <v>34795353.900000006</v>
      </c>
      <c r="J21" s="27"/>
      <c r="K21" s="27"/>
      <c r="L21" s="27"/>
    </row>
    <row r="22" spans="1:12">
      <c r="A22" s="1"/>
      <c r="B22" s="12"/>
      <c r="C22" s="12"/>
      <c r="D22" s="12"/>
      <c r="E22" s="12"/>
      <c r="F22" s="12"/>
      <c r="H22" s="12"/>
      <c r="I22" s="12"/>
      <c r="J22" s="27"/>
      <c r="K22" s="27"/>
      <c r="L22" s="27"/>
    </row>
    <row r="23" spans="1:12">
      <c r="A23" s="1"/>
      <c r="B23" s="12"/>
      <c r="C23" s="11" t="s">
        <v>24</v>
      </c>
      <c r="D23" s="12"/>
      <c r="E23" s="12"/>
      <c r="F23" s="11" t="s">
        <v>23</v>
      </c>
      <c r="H23" s="12"/>
      <c r="I23" s="11" t="s">
        <v>23</v>
      </c>
      <c r="J23" s="27"/>
      <c r="K23" s="27"/>
      <c r="L23" s="27"/>
    </row>
    <row r="24" spans="1:12" ht="14.25">
      <c r="A24" s="6" t="s">
        <v>13</v>
      </c>
      <c r="B24" s="12"/>
      <c r="C24" s="29">
        <v>0.89</v>
      </c>
      <c r="D24" s="19"/>
      <c r="E24" s="19"/>
      <c r="F24" s="29">
        <v>1.03</v>
      </c>
      <c r="G24" s="27"/>
      <c r="H24" s="19"/>
      <c r="I24" s="29">
        <v>1.05</v>
      </c>
      <c r="J24" s="28"/>
      <c r="K24" s="27"/>
      <c r="L24" s="28"/>
    </row>
    <row r="25" spans="1:12">
      <c r="A25" s="1"/>
      <c r="B25" s="12"/>
      <c r="C25" s="12"/>
      <c r="D25" s="12"/>
      <c r="E25" s="12"/>
      <c r="F25" s="12"/>
      <c r="I25" s="27"/>
      <c r="J25" s="27"/>
      <c r="K25" s="27"/>
      <c r="L25" s="27"/>
    </row>
    <row r="26" spans="1:12">
      <c r="A26" s="6" t="s">
        <v>1</v>
      </c>
      <c r="B26" s="12"/>
      <c r="C26" s="12"/>
      <c r="D26" s="12"/>
      <c r="E26" s="12"/>
      <c r="F26" s="12"/>
      <c r="I26" s="27"/>
      <c r="J26" s="27"/>
      <c r="K26" s="27"/>
    </row>
    <row r="27" spans="1:12" ht="24">
      <c r="A27" s="17" t="s">
        <v>6</v>
      </c>
      <c r="B27" s="12"/>
      <c r="C27" s="12"/>
      <c r="D27" s="12"/>
      <c r="E27" s="12"/>
      <c r="F27" s="12"/>
      <c r="I27" s="27"/>
      <c r="J27" s="27"/>
      <c r="K27" s="27"/>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282</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7F7E370D-A572-4594-920F-F3F11688B4A5}">
      <formula1>"HKD, RMB, USD"</formula1>
    </dataValidation>
    <dataValidation operator="equal" allowBlank="1" showInputMessage="1" showErrorMessage="1" error="Stock Code must be of 4 numerica characters" sqref="C24" xr:uid="{F47B9743-806C-40BA-945E-62594070824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53"/>
  <sheetViews>
    <sheetView zoomScale="160" zoomScaleNormal="160" workbookViewId="0"/>
  </sheetViews>
  <sheetFormatPr defaultRowHeight="9.9499999999999993" customHeight="1"/>
  <cols>
    <col min="1" max="2" width="1.85546875" customWidth="1"/>
    <col min="3" max="3" width="15.5703125" customWidth="1"/>
    <col min="4" max="4" width="16.140625" customWidth="1"/>
    <col min="5" max="5" width="11" customWidth="1"/>
    <col min="6" max="6" width="6.42578125" customWidth="1"/>
    <col min="7" max="7" width="1.7109375" customWidth="1"/>
    <col min="8" max="8" width="4.28515625" customWidth="1"/>
    <col min="9" max="9" width="11.140625" hidden="1" customWidth="1"/>
    <col min="10" max="10" width="12.140625" customWidth="1"/>
    <col min="11" max="11" width="8.7109375" style="24" customWidth="1"/>
    <col min="12" max="12" width="0.42578125" customWidth="1"/>
    <col min="13" max="13" width="12.140625" customWidth="1"/>
    <col min="14" max="14" width="0.5703125" customWidth="1"/>
    <col min="15" max="15" width="12.28515625" style="25" customWidth="1"/>
    <col min="16" max="16" width="0" hidden="1" customWidth="1"/>
    <col min="17" max="17" width="1.140625" customWidth="1"/>
    <col min="19" max="19" width="2.28515625" customWidth="1"/>
    <col min="20" max="20" width="10.28515625" customWidth="1"/>
    <col min="21" max="21" width="1.28515625" customWidth="1"/>
    <col min="257" max="258" width="1.85546875" customWidth="1"/>
    <col min="259" max="259" width="15.5703125" customWidth="1"/>
    <col min="260" max="260" width="16.140625" customWidth="1"/>
    <col min="261" max="261" width="11" customWidth="1"/>
    <col min="262" max="262" width="6.42578125" customWidth="1"/>
    <col min="263" max="263" width="1.7109375" customWidth="1"/>
    <col min="264" max="264" width="4.28515625" customWidth="1"/>
    <col min="265" max="265" width="0" hidden="1" customWidth="1"/>
    <col min="266" max="266" width="12.140625" customWidth="1"/>
    <col min="267" max="267" width="8.7109375" customWidth="1"/>
    <col min="268" max="268" width="0.42578125" customWidth="1"/>
    <col min="269" max="269" width="12.140625" customWidth="1"/>
    <col min="270" max="270" width="0.5703125" customWidth="1"/>
    <col min="271" max="271" width="12.28515625" customWidth="1"/>
    <col min="272" max="272" width="0" hidden="1" customWidth="1"/>
    <col min="273" max="273" width="1.140625" customWidth="1"/>
    <col min="275" max="275" width="2.28515625" customWidth="1"/>
    <col min="276" max="276" width="10.28515625" customWidth="1"/>
    <col min="277" max="277" width="1.28515625" customWidth="1"/>
    <col min="513" max="514" width="1.85546875" customWidth="1"/>
    <col min="515" max="515" width="15.5703125" customWidth="1"/>
    <col min="516" max="516" width="16.140625" customWidth="1"/>
    <col min="517" max="517" width="11" customWidth="1"/>
    <col min="518" max="518" width="6.42578125" customWidth="1"/>
    <col min="519" max="519" width="1.7109375" customWidth="1"/>
    <col min="520" max="520" width="4.28515625" customWidth="1"/>
    <col min="521" max="521" width="0" hidden="1" customWidth="1"/>
    <col min="522" max="522" width="12.140625" customWidth="1"/>
    <col min="523" max="523" width="8.7109375" customWidth="1"/>
    <col min="524" max="524" width="0.42578125" customWidth="1"/>
    <col min="525" max="525" width="12.140625" customWidth="1"/>
    <col min="526" max="526" width="0.5703125" customWidth="1"/>
    <col min="527" max="527" width="12.28515625" customWidth="1"/>
    <col min="528" max="528" width="0" hidden="1" customWidth="1"/>
    <col min="529" max="529" width="1.140625" customWidth="1"/>
    <col min="531" max="531" width="2.28515625" customWidth="1"/>
    <col min="532" max="532" width="10.28515625" customWidth="1"/>
    <col min="533" max="533" width="1.28515625" customWidth="1"/>
    <col min="769" max="770" width="1.85546875" customWidth="1"/>
    <col min="771" max="771" width="15.5703125" customWidth="1"/>
    <col min="772" max="772" width="16.140625" customWidth="1"/>
    <col min="773" max="773" width="11" customWidth="1"/>
    <col min="774" max="774" width="6.42578125" customWidth="1"/>
    <col min="775" max="775" width="1.7109375" customWidth="1"/>
    <col min="776" max="776" width="4.28515625" customWidth="1"/>
    <col min="777" max="777" width="0" hidden="1" customWidth="1"/>
    <col min="778" max="778" width="12.140625" customWidth="1"/>
    <col min="779" max="779" width="8.7109375" customWidth="1"/>
    <col min="780" max="780" width="0.42578125" customWidth="1"/>
    <col min="781" max="781" width="12.140625" customWidth="1"/>
    <col min="782" max="782" width="0.5703125" customWidth="1"/>
    <col min="783" max="783" width="12.28515625" customWidth="1"/>
    <col min="784" max="784" width="0" hidden="1" customWidth="1"/>
    <col min="785" max="785" width="1.140625" customWidth="1"/>
    <col min="787" max="787" width="2.28515625" customWidth="1"/>
    <col min="788" max="788" width="10.28515625" customWidth="1"/>
    <col min="789" max="789" width="1.28515625" customWidth="1"/>
    <col min="1025" max="1026" width="1.85546875" customWidth="1"/>
    <col min="1027" max="1027" width="15.5703125" customWidth="1"/>
    <col min="1028" max="1028" width="16.140625" customWidth="1"/>
    <col min="1029" max="1029" width="11" customWidth="1"/>
    <col min="1030" max="1030" width="6.42578125" customWidth="1"/>
    <col min="1031" max="1031" width="1.7109375" customWidth="1"/>
    <col min="1032" max="1032" width="4.28515625" customWidth="1"/>
    <col min="1033" max="1033" width="0" hidden="1" customWidth="1"/>
    <col min="1034" max="1034" width="12.140625" customWidth="1"/>
    <col min="1035" max="1035" width="8.7109375" customWidth="1"/>
    <col min="1036" max="1036" width="0.42578125" customWidth="1"/>
    <col min="1037" max="1037" width="12.140625" customWidth="1"/>
    <col min="1038" max="1038" width="0.5703125" customWidth="1"/>
    <col min="1039" max="1039" width="12.28515625" customWidth="1"/>
    <col min="1040" max="1040" width="0" hidden="1" customWidth="1"/>
    <col min="1041" max="1041" width="1.140625" customWidth="1"/>
    <col min="1043" max="1043" width="2.28515625" customWidth="1"/>
    <col min="1044" max="1044" width="10.28515625" customWidth="1"/>
    <col min="1045" max="1045" width="1.28515625" customWidth="1"/>
    <col min="1281" max="1282" width="1.85546875" customWidth="1"/>
    <col min="1283" max="1283" width="15.5703125" customWidth="1"/>
    <col min="1284" max="1284" width="16.140625" customWidth="1"/>
    <col min="1285" max="1285" width="11" customWidth="1"/>
    <col min="1286" max="1286" width="6.42578125" customWidth="1"/>
    <col min="1287" max="1287" width="1.7109375" customWidth="1"/>
    <col min="1288" max="1288" width="4.28515625" customWidth="1"/>
    <col min="1289" max="1289" width="0" hidden="1" customWidth="1"/>
    <col min="1290" max="1290" width="12.140625" customWidth="1"/>
    <col min="1291" max="1291" width="8.7109375" customWidth="1"/>
    <col min="1292" max="1292" width="0.42578125" customWidth="1"/>
    <col min="1293" max="1293" width="12.140625" customWidth="1"/>
    <col min="1294" max="1294" width="0.5703125" customWidth="1"/>
    <col min="1295" max="1295" width="12.28515625" customWidth="1"/>
    <col min="1296" max="1296" width="0" hidden="1" customWidth="1"/>
    <col min="1297" max="1297" width="1.140625" customWidth="1"/>
    <col min="1299" max="1299" width="2.28515625" customWidth="1"/>
    <col min="1300" max="1300" width="10.28515625" customWidth="1"/>
    <col min="1301" max="1301" width="1.28515625" customWidth="1"/>
    <col min="1537" max="1538" width="1.85546875" customWidth="1"/>
    <col min="1539" max="1539" width="15.5703125" customWidth="1"/>
    <col min="1540" max="1540" width="16.140625" customWidth="1"/>
    <col min="1541" max="1541" width="11" customWidth="1"/>
    <col min="1542" max="1542" width="6.42578125" customWidth="1"/>
    <col min="1543" max="1543" width="1.7109375" customWidth="1"/>
    <col min="1544" max="1544" width="4.28515625" customWidth="1"/>
    <col min="1545" max="1545" width="0" hidden="1" customWidth="1"/>
    <col min="1546" max="1546" width="12.140625" customWidth="1"/>
    <col min="1547" max="1547" width="8.7109375" customWidth="1"/>
    <col min="1548" max="1548" width="0.42578125" customWidth="1"/>
    <col min="1549" max="1549" width="12.140625" customWidth="1"/>
    <col min="1550" max="1550" width="0.5703125" customWidth="1"/>
    <col min="1551" max="1551" width="12.28515625" customWidth="1"/>
    <col min="1552" max="1552" width="0" hidden="1" customWidth="1"/>
    <col min="1553" max="1553" width="1.140625" customWidth="1"/>
    <col min="1555" max="1555" width="2.28515625" customWidth="1"/>
    <col min="1556" max="1556" width="10.28515625" customWidth="1"/>
    <col min="1557" max="1557" width="1.28515625" customWidth="1"/>
    <col min="1793" max="1794" width="1.85546875" customWidth="1"/>
    <col min="1795" max="1795" width="15.5703125" customWidth="1"/>
    <col min="1796" max="1796" width="16.140625" customWidth="1"/>
    <col min="1797" max="1797" width="11" customWidth="1"/>
    <col min="1798" max="1798" width="6.42578125" customWidth="1"/>
    <col min="1799" max="1799" width="1.7109375" customWidth="1"/>
    <col min="1800" max="1800" width="4.28515625" customWidth="1"/>
    <col min="1801" max="1801" width="0" hidden="1" customWidth="1"/>
    <col min="1802" max="1802" width="12.140625" customWidth="1"/>
    <col min="1803" max="1803" width="8.7109375" customWidth="1"/>
    <col min="1804" max="1804" width="0.42578125" customWidth="1"/>
    <col min="1805" max="1805" width="12.140625" customWidth="1"/>
    <col min="1806" max="1806" width="0.5703125" customWidth="1"/>
    <col min="1807" max="1807" width="12.28515625" customWidth="1"/>
    <col min="1808" max="1808" width="0" hidden="1" customWidth="1"/>
    <col min="1809" max="1809" width="1.140625" customWidth="1"/>
    <col min="1811" max="1811" width="2.28515625" customWidth="1"/>
    <col min="1812" max="1812" width="10.28515625" customWidth="1"/>
    <col min="1813" max="1813" width="1.28515625" customWidth="1"/>
    <col min="2049" max="2050" width="1.85546875" customWidth="1"/>
    <col min="2051" max="2051" width="15.5703125" customWidth="1"/>
    <col min="2052" max="2052" width="16.140625" customWidth="1"/>
    <col min="2053" max="2053" width="11" customWidth="1"/>
    <col min="2054" max="2054" width="6.42578125" customWidth="1"/>
    <col min="2055" max="2055" width="1.7109375" customWidth="1"/>
    <col min="2056" max="2056" width="4.28515625" customWidth="1"/>
    <col min="2057" max="2057" width="0" hidden="1" customWidth="1"/>
    <col min="2058" max="2058" width="12.140625" customWidth="1"/>
    <col min="2059" max="2059" width="8.7109375" customWidth="1"/>
    <col min="2060" max="2060" width="0.42578125" customWidth="1"/>
    <col min="2061" max="2061" width="12.140625" customWidth="1"/>
    <col min="2062" max="2062" width="0.5703125" customWidth="1"/>
    <col min="2063" max="2063" width="12.28515625" customWidth="1"/>
    <col min="2064" max="2064" width="0" hidden="1" customWidth="1"/>
    <col min="2065" max="2065" width="1.140625" customWidth="1"/>
    <col min="2067" max="2067" width="2.28515625" customWidth="1"/>
    <col min="2068" max="2068" width="10.28515625" customWidth="1"/>
    <col min="2069" max="2069" width="1.28515625" customWidth="1"/>
    <col min="2305" max="2306" width="1.85546875" customWidth="1"/>
    <col min="2307" max="2307" width="15.5703125" customWidth="1"/>
    <col min="2308" max="2308" width="16.140625" customWidth="1"/>
    <col min="2309" max="2309" width="11" customWidth="1"/>
    <col min="2310" max="2310" width="6.42578125" customWidth="1"/>
    <col min="2311" max="2311" width="1.7109375" customWidth="1"/>
    <col min="2312" max="2312" width="4.28515625" customWidth="1"/>
    <col min="2313" max="2313" width="0" hidden="1" customWidth="1"/>
    <col min="2314" max="2314" width="12.140625" customWidth="1"/>
    <col min="2315" max="2315" width="8.7109375" customWidth="1"/>
    <col min="2316" max="2316" width="0.42578125" customWidth="1"/>
    <col min="2317" max="2317" width="12.140625" customWidth="1"/>
    <col min="2318" max="2318" width="0.5703125" customWidth="1"/>
    <col min="2319" max="2319" width="12.28515625" customWidth="1"/>
    <col min="2320" max="2320" width="0" hidden="1" customWidth="1"/>
    <col min="2321" max="2321" width="1.140625" customWidth="1"/>
    <col min="2323" max="2323" width="2.28515625" customWidth="1"/>
    <col min="2324" max="2324" width="10.28515625" customWidth="1"/>
    <col min="2325" max="2325" width="1.28515625" customWidth="1"/>
    <col min="2561" max="2562" width="1.85546875" customWidth="1"/>
    <col min="2563" max="2563" width="15.5703125" customWidth="1"/>
    <col min="2564" max="2564" width="16.140625" customWidth="1"/>
    <col min="2565" max="2565" width="11" customWidth="1"/>
    <col min="2566" max="2566" width="6.42578125" customWidth="1"/>
    <col min="2567" max="2567" width="1.7109375" customWidth="1"/>
    <col min="2568" max="2568" width="4.28515625" customWidth="1"/>
    <col min="2569" max="2569" width="0" hidden="1" customWidth="1"/>
    <col min="2570" max="2570" width="12.140625" customWidth="1"/>
    <col min="2571" max="2571" width="8.7109375" customWidth="1"/>
    <col min="2572" max="2572" width="0.42578125" customWidth="1"/>
    <col min="2573" max="2573" width="12.140625" customWidth="1"/>
    <col min="2574" max="2574" width="0.5703125" customWidth="1"/>
    <col min="2575" max="2575" width="12.28515625" customWidth="1"/>
    <col min="2576" max="2576" width="0" hidden="1" customWidth="1"/>
    <col min="2577" max="2577" width="1.140625" customWidth="1"/>
    <col min="2579" max="2579" width="2.28515625" customWidth="1"/>
    <col min="2580" max="2580" width="10.28515625" customWidth="1"/>
    <col min="2581" max="2581" width="1.28515625" customWidth="1"/>
    <col min="2817" max="2818" width="1.85546875" customWidth="1"/>
    <col min="2819" max="2819" width="15.5703125" customWidth="1"/>
    <col min="2820" max="2820" width="16.140625" customWidth="1"/>
    <col min="2821" max="2821" width="11" customWidth="1"/>
    <col min="2822" max="2822" width="6.42578125" customWidth="1"/>
    <col min="2823" max="2823" width="1.7109375" customWidth="1"/>
    <col min="2824" max="2824" width="4.28515625" customWidth="1"/>
    <col min="2825" max="2825" width="0" hidden="1" customWidth="1"/>
    <col min="2826" max="2826" width="12.140625" customWidth="1"/>
    <col min="2827" max="2827" width="8.7109375" customWidth="1"/>
    <col min="2828" max="2828" width="0.42578125" customWidth="1"/>
    <col min="2829" max="2829" width="12.140625" customWidth="1"/>
    <col min="2830" max="2830" width="0.5703125" customWidth="1"/>
    <col min="2831" max="2831" width="12.28515625" customWidth="1"/>
    <col min="2832" max="2832" width="0" hidden="1" customWidth="1"/>
    <col min="2833" max="2833" width="1.140625" customWidth="1"/>
    <col min="2835" max="2835" width="2.28515625" customWidth="1"/>
    <col min="2836" max="2836" width="10.28515625" customWidth="1"/>
    <col min="2837" max="2837" width="1.28515625" customWidth="1"/>
    <col min="3073" max="3074" width="1.85546875" customWidth="1"/>
    <col min="3075" max="3075" width="15.5703125" customWidth="1"/>
    <col min="3076" max="3076" width="16.140625" customWidth="1"/>
    <col min="3077" max="3077" width="11" customWidth="1"/>
    <col min="3078" max="3078" width="6.42578125" customWidth="1"/>
    <col min="3079" max="3079" width="1.7109375" customWidth="1"/>
    <col min="3080" max="3080" width="4.28515625" customWidth="1"/>
    <col min="3081" max="3081" width="0" hidden="1" customWidth="1"/>
    <col min="3082" max="3082" width="12.140625" customWidth="1"/>
    <col min="3083" max="3083" width="8.7109375" customWidth="1"/>
    <col min="3084" max="3084" width="0.42578125" customWidth="1"/>
    <col min="3085" max="3085" width="12.140625" customWidth="1"/>
    <col min="3086" max="3086" width="0.5703125" customWidth="1"/>
    <col min="3087" max="3087" width="12.28515625" customWidth="1"/>
    <col min="3088" max="3088" width="0" hidden="1" customWidth="1"/>
    <col min="3089" max="3089" width="1.140625" customWidth="1"/>
    <col min="3091" max="3091" width="2.28515625" customWidth="1"/>
    <col min="3092" max="3092" width="10.28515625" customWidth="1"/>
    <col min="3093" max="3093" width="1.28515625" customWidth="1"/>
    <col min="3329" max="3330" width="1.85546875" customWidth="1"/>
    <col min="3331" max="3331" width="15.5703125" customWidth="1"/>
    <col min="3332" max="3332" width="16.140625" customWidth="1"/>
    <col min="3333" max="3333" width="11" customWidth="1"/>
    <col min="3334" max="3334" width="6.42578125" customWidth="1"/>
    <col min="3335" max="3335" width="1.7109375" customWidth="1"/>
    <col min="3336" max="3336" width="4.28515625" customWidth="1"/>
    <col min="3337" max="3337" width="0" hidden="1" customWidth="1"/>
    <col min="3338" max="3338" width="12.140625" customWidth="1"/>
    <col min="3339" max="3339" width="8.7109375" customWidth="1"/>
    <col min="3340" max="3340" width="0.42578125" customWidth="1"/>
    <col min="3341" max="3341" width="12.140625" customWidth="1"/>
    <col min="3342" max="3342" width="0.5703125" customWidth="1"/>
    <col min="3343" max="3343" width="12.28515625" customWidth="1"/>
    <col min="3344" max="3344" width="0" hidden="1" customWidth="1"/>
    <col min="3345" max="3345" width="1.140625" customWidth="1"/>
    <col min="3347" max="3347" width="2.28515625" customWidth="1"/>
    <col min="3348" max="3348" width="10.28515625" customWidth="1"/>
    <col min="3349" max="3349" width="1.28515625" customWidth="1"/>
    <col min="3585" max="3586" width="1.85546875" customWidth="1"/>
    <col min="3587" max="3587" width="15.5703125" customWidth="1"/>
    <col min="3588" max="3588" width="16.140625" customWidth="1"/>
    <col min="3589" max="3589" width="11" customWidth="1"/>
    <col min="3590" max="3590" width="6.42578125" customWidth="1"/>
    <col min="3591" max="3591" width="1.7109375" customWidth="1"/>
    <col min="3592" max="3592" width="4.28515625" customWidth="1"/>
    <col min="3593" max="3593" width="0" hidden="1" customWidth="1"/>
    <col min="3594" max="3594" width="12.140625" customWidth="1"/>
    <col min="3595" max="3595" width="8.7109375" customWidth="1"/>
    <col min="3596" max="3596" width="0.42578125" customWidth="1"/>
    <col min="3597" max="3597" width="12.140625" customWidth="1"/>
    <col min="3598" max="3598" width="0.5703125" customWidth="1"/>
    <col min="3599" max="3599" width="12.28515625" customWidth="1"/>
    <col min="3600" max="3600" width="0" hidden="1" customWidth="1"/>
    <col min="3601" max="3601" width="1.140625" customWidth="1"/>
    <col min="3603" max="3603" width="2.28515625" customWidth="1"/>
    <col min="3604" max="3604" width="10.28515625" customWidth="1"/>
    <col min="3605" max="3605" width="1.28515625" customWidth="1"/>
    <col min="3841" max="3842" width="1.85546875" customWidth="1"/>
    <col min="3843" max="3843" width="15.5703125" customWidth="1"/>
    <col min="3844" max="3844" width="16.140625" customWidth="1"/>
    <col min="3845" max="3845" width="11" customWidth="1"/>
    <col min="3846" max="3846" width="6.42578125" customWidth="1"/>
    <col min="3847" max="3847" width="1.7109375" customWidth="1"/>
    <col min="3848" max="3848" width="4.28515625" customWidth="1"/>
    <col min="3849" max="3849" width="0" hidden="1" customWidth="1"/>
    <col min="3850" max="3850" width="12.140625" customWidth="1"/>
    <col min="3851" max="3851" width="8.7109375" customWidth="1"/>
    <col min="3852" max="3852" width="0.42578125" customWidth="1"/>
    <col min="3853" max="3853" width="12.140625" customWidth="1"/>
    <col min="3854" max="3854" width="0.5703125" customWidth="1"/>
    <col min="3855" max="3855" width="12.28515625" customWidth="1"/>
    <col min="3856" max="3856" width="0" hidden="1" customWidth="1"/>
    <col min="3857" max="3857" width="1.140625" customWidth="1"/>
    <col min="3859" max="3859" width="2.28515625" customWidth="1"/>
    <col min="3860" max="3860" width="10.28515625" customWidth="1"/>
    <col min="3861" max="3861" width="1.28515625" customWidth="1"/>
    <col min="4097" max="4098" width="1.85546875" customWidth="1"/>
    <col min="4099" max="4099" width="15.5703125" customWidth="1"/>
    <col min="4100" max="4100" width="16.140625" customWidth="1"/>
    <col min="4101" max="4101" width="11" customWidth="1"/>
    <col min="4102" max="4102" width="6.42578125" customWidth="1"/>
    <col min="4103" max="4103" width="1.7109375" customWidth="1"/>
    <col min="4104" max="4104" width="4.28515625" customWidth="1"/>
    <col min="4105" max="4105" width="0" hidden="1" customWidth="1"/>
    <col min="4106" max="4106" width="12.140625" customWidth="1"/>
    <col min="4107" max="4107" width="8.7109375" customWidth="1"/>
    <col min="4108" max="4108" width="0.42578125" customWidth="1"/>
    <col min="4109" max="4109" width="12.140625" customWidth="1"/>
    <col min="4110" max="4110" width="0.5703125" customWidth="1"/>
    <col min="4111" max="4111" width="12.28515625" customWidth="1"/>
    <col min="4112" max="4112" width="0" hidden="1" customWidth="1"/>
    <col min="4113" max="4113" width="1.140625" customWidth="1"/>
    <col min="4115" max="4115" width="2.28515625" customWidth="1"/>
    <col min="4116" max="4116" width="10.28515625" customWidth="1"/>
    <col min="4117" max="4117" width="1.28515625" customWidth="1"/>
    <col min="4353" max="4354" width="1.85546875" customWidth="1"/>
    <col min="4355" max="4355" width="15.5703125" customWidth="1"/>
    <col min="4356" max="4356" width="16.140625" customWidth="1"/>
    <col min="4357" max="4357" width="11" customWidth="1"/>
    <col min="4358" max="4358" width="6.42578125" customWidth="1"/>
    <col min="4359" max="4359" width="1.7109375" customWidth="1"/>
    <col min="4360" max="4360" width="4.28515625" customWidth="1"/>
    <col min="4361" max="4361" width="0" hidden="1" customWidth="1"/>
    <col min="4362" max="4362" width="12.140625" customWidth="1"/>
    <col min="4363" max="4363" width="8.7109375" customWidth="1"/>
    <col min="4364" max="4364" width="0.42578125" customWidth="1"/>
    <col min="4365" max="4365" width="12.140625" customWidth="1"/>
    <col min="4366" max="4366" width="0.5703125" customWidth="1"/>
    <col min="4367" max="4367" width="12.28515625" customWidth="1"/>
    <col min="4368" max="4368" width="0" hidden="1" customWidth="1"/>
    <col min="4369" max="4369" width="1.140625" customWidth="1"/>
    <col min="4371" max="4371" width="2.28515625" customWidth="1"/>
    <col min="4372" max="4372" width="10.28515625" customWidth="1"/>
    <col min="4373" max="4373" width="1.28515625" customWidth="1"/>
    <col min="4609" max="4610" width="1.85546875" customWidth="1"/>
    <col min="4611" max="4611" width="15.5703125" customWidth="1"/>
    <col min="4612" max="4612" width="16.140625" customWidth="1"/>
    <col min="4613" max="4613" width="11" customWidth="1"/>
    <col min="4614" max="4614" width="6.42578125" customWidth="1"/>
    <col min="4615" max="4615" width="1.7109375" customWidth="1"/>
    <col min="4616" max="4616" width="4.28515625" customWidth="1"/>
    <col min="4617" max="4617" width="0" hidden="1" customWidth="1"/>
    <col min="4618" max="4618" width="12.140625" customWidth="1"/>
    <col min="4619" max="4619" width="8.7109375" customWidth="1"/>
    <col min="4620" max="4620" width="0.42578125" customWidth="1"/>
    <col min="4621" max="4621" width="12.140625" customWidth="1"/>
    <col min="4622" max="4622" width="0.5703125" customWidth="1"/>
    <col min="4623" max="4623" width="12.28515625" customWidth="1"/>
    <col min="4624" max="4624" width="0" hidden="1" customWidth="1"/>
    <col min="4625" max="4625" width="1.140625" customWidth="1"/>
    <col min="4627" max="4627" width="2.28515625" customWidth="1"/>
    <col min="4628" max="4628" width="10.28515625" customWidth="1"/>
    <col min="4629" max="4629" width="1.28515625" customWidth="1"/>
    <col min="4865" max="4866" width="1.85546875" customWidth="1"/>
    <col min="4867" max="4867" width="15.5703125" customWidth="1"/>
    <col min="4868" max="4868" width="16.140625" customWidth="1"/>
    <col min="4869" max="4869" width="11" customWidth="1"/>
    <col min="4870" max="4870" width="6.42578125" customWidth="1"/>
    <col min="4871" max="4871" width="1.7109375" customWidth="1"/>
    <col min="4872" max="4872" width="4.28515625" customWidth="1"/>
    <col min="4873" max="4873" width="0" hidden="1" customWidth="1"/>
    <col min="4874" max="4874" width="12.140625" customWidth="1"/>
    <col min="4875" max="4875" width="8.7109375" customWidth="1"/>
    <col min="4876" max="4876" width="0.42578125" customWidth="1"/>
    <col min="4877" max="4877" width="12.140625" customWidth="1"/>
    <col min="4878" max="4878" width="0.5703125" customWidth="1"/>
    <col min="4879" max="4879" width="12.28515625" customWidth="1"/>
    <col min="4880" max="4880" width="0" hidden="1" customWidth="1"/>
    <col min="4881" max="4881" width="1.140625" customWidth="1"/>
    <col min="4883" max="4883" width="2.28515625" customWidth="1"/>
    <col min="4884" max="4884" width="10.28515625" customWidth="1"/>
    <col min="4885" max="4885" width="1.28515625" customWidth="1"/>
    <col min="5121" max="5122" width="1.85546875" customWidth="1"/>
    <col min="5123" max="5123" width="15.5703125" customWidth="1"/>
    <col min="5124" max="5124" width="16.140625" customWidth="1"/>
    <col min="5125" max="5125" width="11" customWidth="1"/>
    <col min="5126" max="5126" width="6.42578125" customWidth="1"/>
    <col min="5127" max="5127" width="1.7109375" customWidth="1"/>
    <col min="5128" max="5128" width="4.28515625" customWidth="1"/>
    <col min="5129" max="5129" width="0" hidden="1" customWidth="1"/>
    <col min="5130" max="5130" width="12.140625" customWidth="1"/>
    <col min="5131" max="5131" width="8.7109375" customWidth="1"/>
    <col min="5132" max="5132" width="0.42578125" customWidth="1"/>
    <col min="5133" max="5133" width="12.140625" customWidth="1"/>
    <col min="5134" max="5134" width="0.5703125" customWidth="1"/>
    <col min="5135" max="5135" width="12.28515625" customWidth="1"/>
    <col min="5136" max="5136" width="0" hidden="1" customWidth="1"/>
    <col min="5137" max="5137" width="1.140625" customWidth="1"/>
    <col min="5139" max="5139" width="2.28515625" customWidth="1"/>
    <col min="5140" max="5140" width="10.28515625" customWidth="1"/>
    <col min="5141" max="5141" width="1.28515625" customWidth="1"/>
    <col min="5377" max="5378" width="1.85546875" customWidth="1"/>
    <col min="5379" max="5379" width="15.5703125" customWidth="1"/>
    <col min="5380" max="5380" width="16.140625" customWidth="1"/>
    <col min="5381" max="5381" width="11" customWidth="1"/>
    <col min="5382" max="5382" width="6.42578125" customWidth="1"/>
    <col min="5383" max="5383" width="1.7109375" customWidth="1"/>
    <col min="5384" max="5384" width="4.28515625" customWidth="1"/>
    <col min="5385" max="5385" width="0" hidden="1" customWidth="1"/>
    <col min="5386" max="5386" width="12.140625" customWidth="1"/>
    <col min="5387" max="5387" width="8.7109375" customWidth="1"/>
    <col min="5388" max="5388" width="0.42578125" customWidth="1"/>
    <col min="5389" max="5389" width="12.140625" customWidth="1"/>
    <col min="5390" max="5390" width="0.5703125" customWidth="1"/>
    <col min="5391" max="5391" width="12.28515625" customWidth="1"/>
    <col min="5392" max="5392" width="0" hidden="1" customWidth="1"/>
    <col min="5393" max="5393" width="1.140625" customWidth="1"/>
    <col min="5395" max="5395" width="2.28515625" customWidth="1"/>
    <col min="5396" max="5396" width="10.28515625" customWidth="1"/>
    <col min="5397" max="5397" width="1.28515625" customWidth="1"/>
    <col min="5633" max="5634" width="1.85546875" customWidth="1"/>
    <col min="5635" max="5635" width="15.5703125" customWidth="1"/>
    <col min="5636" max="5636" width="16.140625" customWidth="1"/>
    <col min="5637" max="5637" width="11" customWidth="1"/>
    <col min="5638" max="5638" width="6.42578125" customWidth="1"/>
    <col min="5639" max="5639" width="1.7109375" customWidth="1"/>
    <col min="5640" max="5640" width="4.28515625" customWidth="1"/>
    <col min="5641" max="5641" width="0" hidden="1" customWidth="1"/>
    <col min="5642" max="5642" width="12.140625" customWidth="1"/>
    <col min="5643" max="5643" width="8.7109375" customWidth="1"/>
    <col min="5644" max="5644" width="0.42578125" customWidth="1"/>
    <col min="5645" max="5645" width="12.140625" customWidth="1"/>
    <col min="5646" max="5646" width="0.5703125" customWidth="1"/>
    <col min="5647" max="5647" width="12.28515625" customWidth="1"/>
    <col min="5648" max="5648" width="0" hidden="1" customWidth="1"/>
    <col min="5649" max="5649" width="1.140625" customWidth="1"/>
    <col min="5651" max="5651" width="2.28515625" customWidth="1"/>
    <col min="5652" max="5652" width="10.28515625" customWidth="1"/>
    <col min="5653" max="5653" width="1.28515625" customWidth="1"/>
    <col min="5889" max="5890" width="1.85546875" customWidth="1"/>
    <col min="5891" max="5891" width="15.5703125" customWidth="1"/>
    <col min="5892" max="5892" width="16.140625" customWidth="1"/>
    <col min="5893" max="5893" width="11" customWidth="1"/>
    <col min="5894" max="5894" width="6.42578125" customWidth="1"/>
    <col min="5895" max="5895" width="1.7109375" customWidth="1"/>
    <col min="5896" max="5896" width="4.28515625" customWidth="1"/>
    <col min="5897" max="5897" width="0" hidden="1" customWidth="1"/>
    <col min="5898" max="5898" width="12.140625" customWidth="1"/>
    <col min="5899" max="5899" width="8.7109375" customWidth="1"/>
    <col min="5900" max="5900" width="0.42578125" customWidth="1"/>
    <col min="5901" max="5901" width="12.140625" customWidth="1"/>
    <col min="5902" max="5902" width="0.5703125" customWidth="1"/>
    <col min="5903" max="5903" width="12.28515625" customWidth="1"/>
    <col min="5904" max="5904" width="0" hidden="1" customWidth="1"/>
    <col min="5905" max="5905" width="1.140625" customWidth="1"/>
    <col min="5907" max="5907" width="2.28515625" customWidth="1"/>
    <col min="5908" max="5908" width="10.28515625" customWidth="1"/>
    <col min="5909" max="5909" width="1.28515625" customWidth="1"/>
    <col min="6145" max="6146" width="1.85546875" customWidth="1"/>
    <col min="6147" max="6147" width="15.5703125" customWidth="1"/>
    <col min="6148" max="6148" width="16.140625" customWidth="1"/>
    <col min="6149" max="6149" width="11" customWidth="1"/>
    <col min="6150" max="6150" width="6.42578125" customWidth="1"/>
    <col min="6151" max="6151" width="1.7109375" customWidth="1"/>
    <col min="6152" max="6152" width="4.28515625" customWidth="1"/>
    <col min="6153" max="6153" width="0" hidden="1" customWidth="1"/>
    <col min="6154" max="6154" width="12.140625" customWidth="1"/>
    <col min="6155" max="6155" width="8.7109375" customWidth="1"/>
    <col min="6156" max="6156" width="0.42578125" customWidth="1"/>
    <col min="6157" max="6157" width="12.140625" customWidth="1"/>
    <col min="6158" max="6158" width="0.5703125" customWidth="1"/>
    <col min="6159" max="6159" width="12.28515625" customWidth="1"/>
    <col min="6160" max="6160" width="0" hidden="1" customWidth="1"/>
    <col min="6161" max="6161" width="1.140625" customWidth="1"/>
    <col min="6163" max="6163" width="2.28515625" customWidth="1"/>
    <col min="6164" max="6164" width="10.28515625" customWidth="1"/>
    <col min="6165" max="6165" width="1.28515625" customWidth="1"/>
    <col min="6401" max="6402" width="1.85546875" customWidth="1"/>
    <col min="6403" max="6403" width="15.5703125" customWidth="1"/>
    <col min="6404" max="6404" width="16.140625" customWidth="1"/>
    <col min="6405" max="6405" width="11" customWidth="1"/>
    <col min="6406" max="6406" width="6.42578125" customWidth="1"/>
    <col min="6407" max="6407" width="1.7109375" customWidth="1"/>
    <col min="6408" max="6408" width="4.28515625" customWidth="1"/>
    <col min="6409" max="6409" width="0" hidden="1" customWidth="1"/>
    <col min="6410" max="6410" width="12.140625" customWidth="1"/>
    <col min="6411" max="6411" width="8.7109375" customWidth="1"/>
    <col min="6412" max="6412" width="0.42578125" customWidth="1"/>
    <col min="6413" max="6413" width="12.140625" customWidth="1"/>
    <col min="6414" max="6414" width="0.5703125" customWidth="1"/>
    <col min="6415" max="6415" width="12.28515625" customWidth="1"/>
    <col min="6416" max="6416" width="0" hidden="1" customWidth="1"/>
    <col min="6417" max="6417" width="1.140625" customWidth="1"/>
    <col min="6419" max="6419" width="2.28515625" customWidth="1"/>
    <col min="6420" max="6420" width="10.28515625" customWidth="1"/>
    <col min="6421" max="6421" width="1.28515625" customWidth="1"/>
    <col min="6657" max="6658" width="1.85546875" customWidth="1"/>
    <col min="6659" max="6659" width="15.5703125" customWidth="1"/>
    <col min="6660" max="6660" width="16.140625" customWidth="1"/>
    <col min="6661" max="6661" width="11" customWidth="1"/>
    <col min="6662" max="6662" width="6.42578125" customWidth="1"/>
    <col min="6663" max="6663" width="1.7109375" customWidth="1"/>
    <col min="6664" max="6664" width="4.28515625" customWidth="1"/>
    <col min="6665" max="6665" width="0" hidden="1" customWidth="1"/>
    <col min="6666" max="6666" width="12.140625" customWidth="1"/>
    <col min="6667" max="6667" width="8.7109375" customWidth="1"/>
    <col min="6668" max="6668" width="0.42578125" customWidth="1"/>
    <col min="6669" max="6669" width="12.140625" customWidth="1"/>
    <col min="6670" max="6670" width="0.5703125" customWidth="1"/>
    <col min="6671" max="6671" width="12.28515625" customWidth="1"/>
    <col min="6672" max="6672" width="0" hidden="1" customWidth="1"/>
    <col min="6673" max="6673" width="1.140625" customWidth="1"/>
    <col min="6675" max="6675" width="2.28515625" customWidth="1"/>
    <col min="6676" max="6676" width="10.28515625" customWidth="1"/>
    <col min="6677" max="6677" width="1.28515625" customWidth="1"/>
    <col min="6913" max="6914" width="1.85546875" customWidth="1"/>
    <col min="6915" max="6915" width="15.5703125" customWidth="1"/>
    <col min="6916" max="6916" width="16.140625" customWidth="1"/>
    <col min="6917" max="6917" width="11" customWidth="1"/>
    <col min="6918" max="6918" width="6.42578125" customWidth="1"/>
    <col min="6919" max="6919" width="1.7109375" customWidth="1"/>
    <col min="6920" max="6920" width="4.28515625" customWidth="1"/>
    <col min="6921" max="6921" width="0" hidden="1" customWidth="1"/>
    <col min="6922" max="6922" width="12.140625" customWidth="1"/>
    <col min="6923" max="6923" width="8.7109375" customWidth="1"/>
    <col min="6924" max="6924" width="0.42578125" customWidth="1"/>
    <col min="6925" max="6925" width="12.140625" customWidth="1"/>
    <col min="6926" max="6926" width="0.5703125" customWidth="1"/>
    <col min="6927" max="6927" width="12.28515625" customWidth="1"/>
    <col min="6928" max="6928" width="0" hidden="1" customWidth="1"/>
    <col min="6929" max="6929" width="1.140625" customWidth="1"/>
    <col min="6931" max="6931" width="2.28515625" customWidth="1"/>
    <col min="6932" max="6932" width="10.28515625" customWidth="1"/>
    <col min="6933" max="6933" width="1.28515625" customWidth="1"/>
    <col min="7169" max="7170" width="1.85546875" customWidth="1"/>
    <col min="7171" max="7171" width="15.5703125" customWidth="1"/>
    <col min="7172" max="7172" width="16.140625" customWidth="1"/>
    <col min="7173" max="7173" width="11" customWidth="1"/>
    <col min="7174" max="7174" width="6.42578125" customWidth="1"/>
    <col min="7175" max="7175" width="1.7109375" customWidth="1"/>
    <col min="7176" max="7176" width="4.28515625" customWidth="1"/>
    <col min="7177" max="7177" width="0" hidden="1" customWidth="1"/>
    <col min="7178" max="7178" width="12.140625" customWidth="1"/>
    <col min="7179" max="7179" width="8.7109375" customWidth="1"/>
    <col min="7180" max="7180" width="0.42578125" customWidth="1"/>
    <col min="7181" max="7181" width="12.140625" customWidth="1"/>
    <col min="7182" max="7182" width="0.5703125" customWidth="1"/>
    <col min="7183" max="7183" width="12.28515625" customWidth="1"/>
    <col min="7184" max="7184" width="0" hidden="1" customWidth="1"/>
    <col min="7185" max="7185" width="1.140625" customWidth="1"/>
    <col min="7187" max="7187" width="2.28515625" customWidth="1"/>
    <col min="7188" max="7188" width="10.28515625" customWidth="1"/>
    <col min="7189" max="7189" width="1.28515625" customWidth="1"/>
    <col min="7425" max="7426" width="1.85546875" customWidth="1"/>
    <col min="7427" max="7427" width="15.5703125" customWidth="1"/>
    <col min="7428" max="7428" width="16.140625" customWidth="1"/>
    <col min="7429" max="7429" width="11" customWidth="1"/>
    <col min="7430" max="7430" width="6.42578125" customWidth="1"/>
    <col min="7431" max="7431" width="1.7109375" customWidth="1"/>
    <col min="7432" max="7432" width="4.28515625" customWidth="1"/>
    <col min="7433" max="7433" width="0" hidden="1" customWidth="1"/>
    <col min="7434" max="7434" width="12.140625" customWidth="1"/>
    <col min="7435" max="7435" width="8.7109375" customWidth="1"/>
    <col min="7436" max="7436" width="0.42578125" customWidth="1"/>
    <col min="7437" max="7437" width="12.140625" customWidth="1"/>
    <col min="7438" max="7438" width="0.5703125" customWidth="1"/>
    <col min="7439" max="7439" width="12.28515625" customWidth="1"/>
    <col min="7440" max="7440" width="0" hidden="1" customWidth="1"/>
    <col min="7441" max="7441" width="1.140625" customWidth="1"/>
    <col min="7443" max="7443" width="2.28515625" customWidth="1"/>
    <col min="7444" max="7444" width="10.28515625" customWidth="1"/>
    <col min="7445" max="7445" width="1.28515625" customWidth="1"/>
    <col min="7681" max="7682" width="1.85546875" customWidth="1"/>
    <col min="7683" max="7683" width="15.5703125" customWidth="1"/>
    <col min="7684" max="7684" width="16.140625" customWidth="1"/>
    <col min="7685" max="7685" width="11" customWidth="1"/>
    <col min="7686" max="7686" width="6.42578125" customWidth="1"/>
    <col min="7687" max="7687" width="1.7109375" customWidth="1"/>
    <col min="7688" max="7688" width="4.28515625" customWidth="1"/>
    <col min="7689" max="7689" width="0" hidden="1" customWidth="1"/>
    <col min="7690" max="7690" width="12.140625" customWidth="1"/>
    <col min="7691" max="7691" width="8.7109375" customWidth="1"/>
    <col min="7692" max="7692" width="0.42578125" customWidth="1"/>
    <col min="7693" max="7693" width="12.140625" customWidth="1"/>
    <col min="7694" max="7694" width="0.5703125" customWidth="1"/>
    <col min="7695" max="7695" width="12.28515625" customWidth="1"/>
    <col min="7696" max="7696" width="0" hidden="1" customWidth="1"/>
    <col min="7697" max="7697" width="1.140625" customWidth="1"/>
    <col min="7699" max="7699" width="2.28515625" customWidth="1"/>
    <col min="7700" max="7700" width="10.28515625" customWidth="1"/>
    <col min="7701" max="7701" width="1.28515625" customWidth="1"/>
    <col min="7937" max="7938" width="1.85546875" customWidth="1"/>
    <col min="7939" max="7939" width="15.5703125" customWidth="1"/>
    <col min="7940" max="7940" width="16.140625" customWidth="1"/>
    <col min="7941" max="7941" width="11" customWidth="1"/>
    <col min="7942" max="7942" width="6.42578125" customWidth="1"/>
    <col min="7943" max="7943" width="1.7109375" customWidth="1"/>
    <col min="7944" max="7944" width="4.28515625" customWidth="1"/>
    <col min="7945" max="7945" width="0" hidden="1" customWidth="1"/>
    <col min="7946" max="7946" width="12.140625" customWidth="1"/>
    <col min="7947" max="7947" width="8.7109375" customWidth="1"/>
    <col min="7948" max="7948" width="0.42578125" customWidth="1"/>
    <col min="7949" max="7949" width="12.140625" customWidth="1"/>
    <col min="7950" max="7950" width="0.5703125" customWidth="1"/>
    <col min="7951" max="7951" width="12.28515625" customWidth="1"/>
    <col min="7952" max="7952" width="0" hidden="1" customWidth="1"/>
    <col min="7953" max="7953" width="1.140625" customWidth="1"/>
    <col min="7955" max="7955" width="2.28515625" customWidth="1"/>
    <col min="7956" max="7956" width="10.28515625" customWidth="1"/>
    <col min="7957" max="7957" width="1.28515625" customWidth="1"/>
    <col min="8193" max="8194" width="1.85546875" customWidth="1"/>
    <col min="8195" max="8195" width="15.5703125" customWidth="1"/>
    <col min="8196" max="8196" width="16.140625" customWidth="1"/>
    <col min="8197" max="8197" width="11" customWidth="1"/>
    <col min="8198" max="8198" width="6.42578125" customWidth="1"/>
    <col min="8199" max="8199" width="1.7109375" customWidth="1"/>
    <col min="8200" max="8200" width="4.28515625" customWidth="1"/>
    <col min="8201" max="8201" width="0" hidden="1" customWidth="1"/>
    <col min="8202" max="8202" width="12.140625" customWidth="1"/>
    <col min="8203" max="8203" width="8.7109375" customWidth="1"/>
    <col min="8204" max="8204" width="0.42578125" customWidth="1"/>
    <col min="8205" max="8205" width="12.140625" customWidth="1"/>
    <col min="8206" max="8206" width="0.5703125" customWidth="1"/>
    <col min="8207" max="8207" width="12.28515625" customWidth="1"/>
    <col min="8208" max="8208" width="0" hidden="1" customWidth="1"/>
    <col min="8209" max="8209" width="1.140625" customWidth="1"/>
    <col min="8211" max="8211" width="2.28515625" customWidth="1"/>
    <col min="8212" max="8212" width="10.28515625" customWidth="1"/>
    <col min="8213" max="8213" width="1.28515625" customWidth="1"/>
    <col min="8449" max="8450" width="1.85546875" customWidth="1"/>
    <col min="8451" max="8451" width="15.5703125" customWidth="1"/>
    <col min="8452" max="8452" width="16.140625" customWidth="1"/>
    <col min="8453" max="8453" width="11" customWidth="1"/>
    <col min="8454" max="8454" width="6.42578125" customWidth="1"/>
    <col min="8455" max="8455" width="1.7109375" customWidth="1"/>
    <col min="8456" max="8456" width="4.28515625" customWidth="1"/>
    <col min="8457" max="8457" width="0" hidden="1" customWidth="1"/>
    <col min="8458" max="8458" width="12.140625" customWidth="1"/>
    <col min="8459" max="8459" width="8.7109375" customWidth="1"/>
    <col min="8460" max="8460" width="0.42578125" customWidth="1"/>
    <col min="8461" max="8461" width="12.140625" customWidth="1"/>
    <col min="8462" max="8462" width="0.5703125" customWidth="1"/>
    <col min="8463" max="8463" width="12.28515625" customWidth="1"/>
    <col min="8464" max="8464" width="0" hidden="1" customWidth="1"/>
    <col min="8465" max="8465" width="1.140625" customWidth="1"/>
    <col min="8467" max="8467" width="2.28515625" customWidth="1"/>
    <col min="8468" max="8468" width="10.28515625" customWidth="1"/>
    <col min="8469" max="8469" width="1.28515625" customWidth="1"/>
    <col min="8705" max="8706" width="1.85546875" customWidth="1"/>
    <col min="8707" max="8707" width="15.5703125" customWidth="1"/>
    <col min="8708" max="8708" width="16.140625" customWidth="1"/>
    <col min="8709" max="8709" width="11" customWidth="1"/>
    <col min="8710" max="8710" width="6.42578125" customWidth="1"/>
    <col min="8711" max="8711" width="1.7109375" customWidth="1"/>
    <col min="8712" max="8712" width="4.28515625" customWidth="1"/>
    <col min="8713" max="8713" width="0" hidden="1" customWidth="1"/>
    <col min="8714" max="8714" width="12.140625" customWidth="1"/>
    <col min="8715" max="8715" width="8.7109375" customWidth="1"/>
    <col min="8716" max="8716" width="0.42578125" customWidth="1"/>
    <col min="8717" max="8717" width="12.140625" customWidth="1"/>
    <col min="8718" max="8718" width="0.5703125" customWidth="1"/>
    <col min="8719" max="8719" width="12.28515625" customWidth="1"/>
    <col min="8720" max="8720" width="0" hidden="1" customWidth="1"/>
    <col min="8721" max="8721" width="1.140625" customWidth="1"/>
    <col min="8723" max="8723" width="2.28515625" customWidth="1"/>
    <col min="8724" max="8724" width="10.28515625" customWidth="1"/>
    <col min="8725" max="8725" width="1.28515625" customWidth="1"/>
    <col min="8961" max="8962" width="1.85546875" customWidth="1"/>
    <col min="8963" max="8963" width="15.5703125" customWidth="1"/>
    <col min="8964" max="8964" width="16.140625" customWidth="1"/>
    <col min="8965" max="8965" width="11" customWidth="1"/>
    <col min="8966" max="8966" width="6.42578125" customWidth="1"/>
    <col min="8967" max="8967" width="1.7109375" customWidth="1"/>
    <col min="8968" max="8968" width="4.28515625" customWidth="1"/>
    <col min="8969" max="8969" width="0" hidden="1" customWidth="1"/>
    <col min="8970" max="8970" width="12.140625" customWidth="1"/>
    <col min="8971" max="8971" width="8.7109375" customWidth="1"/>
    <col min="8972" max="8972" width="0.42578125" customWidth="1"/>
    <col min="8973" max="8973" width="12.140625" customWidth="1"/>
    <col min="8974" max="8974" width="0.5703125" customWidth="1"/>
    <col min="8975" max="8975" width="12.28515625" customWidth="1"/>
    <col min="8976" max="8976" width="0" hidden="1" customWidth="1"/>
    <col min="8977" max="8977" width="1.140625" customWidth="1"/>
    <col min="8979" max="8979" width="2.28515625" customWidth="1"/>
    <col min="8980" max="8980" width="10.28515625" customWidth="1"/>
    <col min="8981" max="8981" width="1.28515625" customWidth="1"/>
    <col min="9217" max="9218" width="1.85546875" customWidth="1"/>
    <col min="9219" max="9219" width="15.5703125" customWidth="1"/>
    <col min="9220" max="9220" width="16.140625" customWidth="1"/>
    <col min="9221" max="9221" width="11" customWidth="1"/>
    <col min="9222" max="9222" width="6.42578125" customWidth="1"/>
    <col min="9223" max="9223" width="1.7109375" customWidth="1"/>
    <col min="9224" max="9224" width="4.28515625" customWidth="1"/>
    <col min="9225" max="9225" width="0" hidden="1" customWidth="1"/>
    <col min="9226" max="9226" width="12.140625" customWidth="1"/>
    <col min="9227" max="9227" width="8.7109375" customWidth="1"/>
    <col min="9228" max="9228" width="0.42578125" customWidth="1"/>
    <col min="9229" max="9229" width="12.140625" customWidth="1"/>
    <col min="9230" max="9230" width="0.5703125" customWidth="1"/>
    <col min="9231" max="9231" width="12.28515625" customWidth="1"/>
    <col min="9232" max="9232" width="0" hidden="1" customWidth="1"/>
    <col min="9233" max="9233" width="1.140625" customWidth="1"/>
    <col min="9235" max="9235" width="2.28515625" customWidth="1"/>
    <col min="9236" max="9236" width="10.28515625" customWidth="1"/>
    <col min="9237" max="9237" width="1.28515625" customWidth="1"/>
    <col min="9473" max="9474" width="1.85546875" customWidth="1"/>
    <col min="9475" max="9475" width="15.5703125" customWidth="1"/>
    <col min="9476" max="9476" width="16.140625" customWidth="1"/>
    <col min="9477" max="9477" width="11" customWidth="1"/>
    <col min="9478" max="9478" width="6.42578125" customWidth="1"/>
    <col min="9479" max="9479" width="1.7109375" customWidth="1"/>
    <col min="9480" max="9480" width="4.28515625" customWidth="1"/>
    <col min="9481" max="9481" width="0" hidden="1" customWidth="1"/>
    <col min="9482" max="9482" width="12.140625" customWidth="1"/>
    <col min="9483" max="9483" width="8.7109375" customWidth="1"/>
    <col min="9484" max="9484" width="0.42578125" customWidth="1"/>
    <col min="9485" max="9485" width="12.140625" customWidth="1"/>
    <col min="9486" max="9486" width="0.5703125" customWidth="1"/>
    <col min="9487" max="9487" width="12.28515625" customWidth="1"/>
    <col min="9488" max="9488" width="0" hidden="1" customWidth="1"/>
    <col min="9489" max="9489" width="1.140625" customWidth="1"/>
    <col min="9491" max="9491" width="2.28515625" customWidth="1"/>
    <col min="9492" max="9492" width="10.28515625" customWidth="1"/>
    <col min="9493" max="9493" width="1.28515625" customWidth="1"/>
    <col min="9729" max="9730" width="1.85546875" customWidth="1"/>
    <col min="9731" max="9731" width="15.5703125" customWidth="1"/>
    <col min="9732" max="9732" width="16.140625" customWidth="1"/>
    <col min="9733" max="9733" width="11" customWidth="1"/>
    <col min="9734" max="9734" width="6.42578125" customWidth="1"/>
    <col min="9735" max="9735" width="1.7109375" customWidth="1"/>
    <col min="9736" max="9736" width="4.28515625" customWidth="1"/>
    <col min="9737" max="9737" width="0" hidden="1" customWidth="1"/>
    <col min="9738" max="9738" width="12.140625" customWidth="1"/>
    <col min="9739" max="9739" width="8.7109375" customWidth="1"/>
    <col min="9740" max="9740" width="0.42578125" customWidth="1"/>
    <col min="9741" max="9741" width="12.140625" customWidth="1"/>
    <col min="9742" max="9742" width="0.5703125" customWidth="1"/>
    <col min="9743" max="9743" width="12.28515625" customWidth="1"/>
    <col min="9744" max="9744" width="0" hidden="1" customWidth="1"/>
    <col min="9745" max="9745" width="1.140625" customWidth="1"/>
    <col min="9747" max="9747" width="2.28515625" customWidth="1"/>
    <col min="9748" max="9748" width="10.28515625" customWidth="1"/>
    <col min="9749" max="9749" width="1.28515625" customWidth="1"/>
    <col min="9985" max="9986" width="1.85546875" customWidth="1"/>
    <col min="9987" max="9987" width="15.5703125" customWidth="1"/>
    <col min="9988" max="9988" width="16.140625" customWidth="1"/>
    <col min="9989" max="9989" width="11" customWidth="1"/>
    <col min="9990" max="9990" width="6.42578125" customWidth="1"/>
    <col min="9991" max="9991" width="1.7109375" customWidth="1"/>
    <col min="9992" max="9992" width="4.28515625" customWidth="1"/>
    <col min="9993" max="9993" width="0" hidden="1" customWidth="1"/>
    <col min="9994" max="9994" width="12.140625" customWidth="1"/>
    <col min="9995" max="9995" width="8.7109375" customWidth="1"/>
    <col min="9996" max="9996" width="0.42578125" customWidth="1"/>
    <col min="9997" max="9997" width="12.140625" customWidth="1"/>
    <col min="9998" max="9998" width="0.5703125" customWidth="1"/>
    <col min="9999" max="9999" width="12.28515625" customWidth="1"/>
    <col min="10000" max="10000" width="0" hidden="1" customWidth="1"/>
    <col min="10001" max="10001" width="1.140625" customWidth="1"/>
    <col min="10003" max="10003" width="2.28515625" customWidth="1"/>
    <col min="10004" max="10004" width="10.28515625" customWidth="1"/>
    <col min="10005" max="10005" width="1.28515625" customWidth="1"/>
    <col min="10241" max="10242" width="1.85546875" customWidth="1"/>
    <col min="10243" max="10243" width="15.5703125" customWidth="1"/>
    <col min="10244" max="10244" width="16.140625" customWidth="1"/>
    <col min="10245" max="10245" width="11" customWidth="1"/>
    <col min="10246" max="10246" width="6.42578125" customWidth="1"/>
    <col min="10247" max="10247" width="1.7109375" customWidth="1"/>
    <col min="10248" max="10248" width="4.28515625" customWidth="1"/>
    <col min="10249" max="10249" width="0" hidden="1" customWidth="1"/>
    <col min="10250" max="10250" width="12.140625" customWidth="1"/>
    <col min="10251" max="10251" width="8.7109375" customWidth="1"/>
    <col min="10252" max="10252" width="0.42578125" customWidth="1"/>
    <col min="10253" max="10253" width="12.140625" customWidth="1"/>
    <col min="10254" max="10254" width="0.5703125" customWidth="1"/>
    <col min="10255" max="10255" width="12.28515625" customWidth="1"/>
    <col min="10256" max="10256" width="0" hidden="1" customWidth="1"/>
    <col min="10257" max="10257" width="1.140625" customWidth="1"/>
    <col min="10259" max="10259" width="2.28515625" customWidth="1"/>
    <col min="10260" max="10260" width="10.28515625" customWidth="1"/>
    <col min="10261" max="10261" width="1.28515625" customWidth="1"/>
    <col min="10497" max="10498" width="1.85546875" customWidth="1"/>
    <col min="10499" max="10499" width="15.5703125" customWidth="1"/>
    <col min="10500" max="10500" width="16.140625" customWidth="1"/>
    <col min="10501" max="10501" width="11" customWidth="1"/>
    <col min="10502" max="10502" width="6.42578125" customWidth="1"/>
    <col min="10503" max="10503" width="1.7109375" customWidth="1"/>
    <col min="10504" max="10504" width="4.28515625" customWidth="1"/>
    <col min="10505" max="10505" width="0" hidden="1" customWidth="1"/>
    <col min="10506" max="10506" width="12.140625" customWidth="1"/>
    <col min="10507" max="10507" width="8.7109375" customWidth="1"/>
    <col min="10508" max="10508" width="0.42578125" customWidth="1"/>
    <col min="10509" max="10509" width="12.140625" customWidth="1"/>
    <col min="10510" max="10510" width="0.5703125" customWidth="1"/>
    <col min="10511" max="10511" width="12.28515625" customWidth="1"/>
    <col min="10512" max="10512" width="0" hidden="1" customWidth="1"/>
    <col min="10513" max="10513" width="1.140625" customWidth="1"/>
    <col min="10515" max="10515" width="2.28515625" customWidth="1"/>
    <col min="10516" max="10516" width="10.28515625" customWidth="1"/>
    <col min="10517" max="10517" width="1.28515625" customWidth="1"/>
    <col min="10753" max="10754" width="1.85546875" customWidth="1"/>
    <col min="10755" max="10755" width="15.5703125" customWidth="1"/>
    <col min="10756" max="10756" width="16.140625" customWidth="1"/>
    <col min="10757" max="10757" width="11" customWidth="1"/>
    <col min="10758" max="10758" width="6.42578125" customWidth="1"/>
    <col min="10759" max="10759" width="1.7109375" customWidth="1"/>
    <col min="10760" max="10760" width="4.28515625" customWidth="1"/>
    <col min="10761" max="10761" width="0" hidden="1" customWidth="1"/>
    <col min="10762" max="10762" width="12.140625" customWidth="1"/>
    <col min="10763" max="10763" width="8.7109375" customWidth="1"/>
    <col min="10764" max="10764" width="0.42578125" customWidth="1"/>
    <col min="10765" max="10765" width="12.140625" customWidth="1"/>
    <col min="10766" max="10766" width="0.5703125" customWidth="1"/>
    <col min="10767" max="10767" width="12.28515625" customWidth="1"/>
    <col min="10768" max="10768" width="0" hidden="1" customWidth="1"/>
    <col min="10769" max="10769" width="1.140625" customWidth="1"/>
    <col min="10771" max="10771" width="2.28515625" customWidth="1"/>
    <col min="10772" max="10772" width="10.28515625" customWidth="1"/>
    <col min="10773" max="10773" width="1.28515625" customWidth="1"/>
    <col min="11009" max="11010" width="1.85546875" customWidth="1"/>
    <col min="11011" max="11011" width="15.5703125" customWidth="1"/>
    <col min="11012" max="11012" width="16.140625" customWidth="1"/>
    <col min="11013" max="11013" width="11" customWidth="1"/>
    <col min="11014" max="11014" width="6.42578125" customWidth="1"/>
    <col min="11015" max="11015" width="1.7109375" customWidth="1"/>
    <col min="11016" max="11016" width="4.28515625" customWidth="1"/>
    <col min="11017" max="11017" width="0" hidden="1" customWidth="1"/>
    <col min="11018" max="11018" width="12.140625" customWidth="1"/>
    <col min="11019" max="11019" width="8.7109375" customWidth="1"/>
    <col min="11020" max="11020" width="0.42578125" customWidth="1"/>
    <col min="11021" max="11021" width="12.140625" customWidth="1"/>
    <col min="11022" max="11022" width="0.5703125" customWidth="1"/>
    <col min="11023" max="11023" width="12.28515625" customWidth="1"/>
    <col min="11024" max="11024" width="0" hidden="1" customWidth="1"/>
    <col min="11025" max="11025" width="1.140625" customWidth="1"/>
    <col min="11027" max="11027" width="2.28515625" customWidth="1"/>
    <col min="11028" max="11028" width="10.28515625" customWidth="1"/>
    <col min="11029" max="11029" width="1.28515625" customWidth="1"/>
    <col min="11265" max="11266" width="1.85546875" customWidth="1"/>
    <col min="11267" max="11267" width="15.5703125" customWidth="1"/>
    <col min="11268" max="11268" width="16.140625" customWidth="1"/>
    <col min="11269" max="11269" width="11" customWidth="1"/>
    <col min="11270" max="11270" width="6.42578125" customWidth="1"/>
    <col min="11271" max="11271" width="1.7109375" customWidth="1"/>
    <col min="11272" max="11272" width="4.28515625" customWidth="1"/>
    <col min="11273" max="11273" width="0" hidden="1" customWidth="1"/>
    <col min="11274" max="11274" width="12.140625" customWidth="1"/>
    <col min="11275" max="11275" width="8.7109375" customWidth="1"/>
    <col min="11276" max="11276" width="0.42578125" customWidth="1"/>
    <col min="11277" max="11277" width="12.140625" customWidth="1"/>
    <col min="11278" max="11278" width="0.5703125" customWidth="1"/>
    <col min="11279" max="11279" width="12.28515625" customWidth="1"/>
    <col min="11280" max="11280" width="0" hidden="1" customWidth="1"/>
    <col min="11281" max="11281" width="1.140625" customWidth="1"/>
    <col min="11283" max="11283" width="2.28515625" customWidth="1"/>
    <col min="11284" max="11284" width="10.28515625" customWidth="1"/>
    <col min="11285" max="11285" width="1.28515625" customWidth="1"/>
    <col min="11521" max="11522" width="1.85546875" customWidth="1"/>
    <col min="11523" max="11523" width="15.5703125" customWidth="1"/>
    <col min="11524" max="11524" width="16.140625" customWidth="1"/>
    <col min="11525" max="11525" width="11" customWidth="1"/>
    <col min="11526" max="11526" width="6.42578125" customWidth="1"/>
    <col min="11527" max="11527" width="1.7109375" customWidth="1"/>
    <col min="11528" max="11528" width="4.28515625" customWidth="1"/>
    <col min="11529" max="11529" width="0" hidden="1" customWidth="1"/>
    <col min="11530" max="11530" width="12.140625" customWidth="1"/>
    <col min="11531" max="11531" width="8.7109375" customWidth="1"/>
    <col min="11532" max="11532" width="0.42578125" customWidth="1"/>
    <col min="11533" max="11533" width="12.140625" customWidth="1"/>
    <col min="11534" max="11534" width="0.5703125" customWidth="1"/>
    <col min="11535" max="11535" width="12.28515625" customWidth="1"/>
    <col min="11536" max="11536" width="0" hidden="1" customWidth="1"/>
    <col min="11537" max="11537" width="1.140625" customWidth="1"/>
    <col min="11539" max="11539" width="2.28515625" customWidth="1"/>
    <col min="11540" max="11540" width="10.28515625" customWidth="1"/>
    <col min="11541" max="11541" width="1.28515625" customWidth="1"/>
    <col min="11777" max="11778" width="1.85546875" customWidth="1"/>
    <col min="11779" max="11779" width="15.5703125" customWidth="1"/>
    <col min="11780" max="11780" width="16.140625" customWidth="1"/>
    <col min="11781" max="11781" width="11" customWidth="1"/>
    <col min="11782" max="11782" width="6.42578125" customWidth="1"/>
    <col min="11783" max="11783" width="1.7109375" customWidth="1"/>
    <col min="11784" max="11784" width="4.28515625" customWidth="1"/>
    <col min="11785" max="11785" width="0" hidden="1" customWidth="1"/>
    <col min="11786" max="11786" width="12.140625" customWidth="1"/>
    <col min="11787" max="11787" width="8.7109375" customWidth="1"/>
    <col min="11788" max="11788" width="0.42578125" customWidth="1"/>
    <col min="11789" max="11789" width="12.140625" customWidth="1"/>
    <col min="11790" max="11790" width="0.5703125" customWidth="1"/>
    <col min="11791" max="11791" width="12.28515625" customWidth="1"/>
    <col min="11792" max="11792" width="0" hidden="1" customWidth="1"/>
    <col min="11793" max="11793" width="1.140625" customWidth="1"/>
    <col min="11795" max="11795" width="2.28515625" customWidth="1"/>
    <col min="11796" max="11796" width="10.28515625" customWidth="1"/>
    <col min="11797" max="11797" width="1.28515625" customWidth="1"/>
    <col min="12033" max="12034" width="1.85546875" customWidth="1"/>
    <col min="12035" max="12035" width="15.5703125" customWidth="1"/>
    <col min="12036" max="12036" width="16.140625" customWidth="1"/>
    <col min="12037" max="12037" width="11" customWidth="1"/>
    <col min="12038" max="12038" width="6.42578125" customWidth="1"/>
    <col min="12039" max="12039" width="1.7109375" customWidth="1"/>
    <col min="12040" max="12040" width="4.28515625" customWidth="1"/>
    <col min="12041" max="12041" width="0" hidden="1" customWidth="1"/>
    <col min="12042" max="12042" width="12.140625" customWidth="1"/>
    <col min="12043" max="12043" width="8.7109375" customWidth="1"/>
    <col min="12044" max="12044" width="0.42578125" customWidth="1"/>
    <col min="12045" max="12045" width="12.140625" customWidth="1"/>
    <col min="12046" max="12046" width="0.5703125" customWidth="1"/>
    <col min="12047" max="12047" width="12.28515625" customWidth="1"/>
    <col min="12048" max="12048" width="0" hidden="1" customWidth="1"/>
    <col min="12049" max="12049" width="1.140625" customWidth="1"/>
    <col min="12051" max="12051" width="2.28515625" customWidth="1"/>
    <col min="12052" max="12052" width="10.28515625" customWidth="1"/>
    <col min="12053" max="12053" width="1.28515625" customWidth="1"/>
    <col min="12289" max="12290" width="1.85546875" customWidth="1"/>
    <col min="12291" max="12291" width="15.5703125" customWidth="1"/>
    <col min="12292" max="12292" width="16.140625" customWidth="1"/>
    <col min="12293" max="12293" width="11" customWidth="1"/>
    <col min="12294" max="12294" width="6.42578125" customWidth="1"/>
    <col min="12295" max="12295" width="1.7109375" customWidth="1"/>
    <col min="12296" max="12296" width="4.28515625" customWidth="1"/>
    <col min="12297" max="12297" width="0" hidden="1" customWidth="1"/>
    <col min="12298" max="12298" width="12.140625" customWidth="1"/>
    <col min="12299" max="12299" width="8.7109375" customWidth="1"/>
    <col min="12300" max="12300" width="0.42578125" customWidth="1"/>
    <col min="12301" max="12301" width="12.140625" customWidth="1"/>
    <col min="12302" max="12302" width="0.5703125" customWidth="1"/>
    <col min="12303" max="12303" width="12.28515625" customWidth="1"/>
    <col min="12304" max="12304" width="0" hidden="1" customWidth="1"/>
    <col min="12305" max="12305" width="1.140625" customWidth="1"/>
    <col min="12307" max="12307" width="2.28515625" customWidth="1"/>
    <col min="12308" max="12308" width="10.28515625" customWidth="1"/>
    <col min="12309" max="12309" width="1.28515625" customWidth="1"/>
    <col min="12545" max="12546" width="1.85546875" customWidth="1"/>
    <col min="12547" max="12547" width="15.5703125" customWidth="1"/>
    <col min="12548" max="12548" width="16.140625" customWidth="1"/>
    <col min="12549" max="12549" width="11" customWidth="1"/>
    <col min="12550" max="12550" width="6.42578125" customWidth="1"/>
    <col min="12551" max="12551" width="1.7109375" customWidth="1"/>
    <col min="12552" max="12552" width="4.28515625" customWidth="1"/>
    <col min="12553" max="12553" width="0" hidden="1" customWidth="1"/>
    <col min="12554" max="12554" width="12.140625" customWidth="1"/>
    <col min="12555" max="12555" width="8.7109375" customWidth="1"/>
    <col min="12556" max="12556" width="0.42578125" customWidth="1"/>
    <col min="12557" max="12557" width="12.140625" customWidth="1"/>
    <col min="12558" max="12558" width="0.5703125" customWidth="1"/>
    <col min="12559" max="12559" width="12.28515625" customWidth="1"/>
    <col min="12560" max="12560" width="0" hidden="1" customWidth="1"/>
    <col min="12561" max="12561" width="1.140625" customWidth="1"/>
    <col min="12563" max="12563" width="2.28515625" customWidth="1"/>
    <col min="12564" max="12564" width="10.28515625" customWidth="1"/>
    <col min="12565" max="12565" width="1.28515625" customWidth="1"/>
    <col min="12801" max="12802" width="1.85546875" customWidth="1"/>
    <col min="12803" max="12803" width="15.5703125" customWidth="1"/>
    <col min="12804" max="12804" width="16.140625" customWidth="1"/>
    <col min="12805" max="12805" width="11" customWidth="1"/>
    <col min="12806" max="12806" width="6.42578125" customWidth="1"/>
    <col min="12807" max="12807" width="1.7109375" customWidth="1"/>
    <col min="12808" max="12808" width="4.28515625" customWidth="1"/>
    <col min="12809" max="12809" width="0" hidden="1" customWidth="1"/>
    <col min="12810" max="12810" width="12.140625" customWidth="1"/>
    <col min="12811" max="12811" width="8.7109375" customWidth="1"/>
    <col min="12812" max="12812" width="0.42578125" customWidth="1"/>
    <col min="12813" max="12813" width="12.140625" customWidth="1"/>
    <col min="12814" max="12814" width="0.5703125" customWidth="1"/>
    <col min="12815" max="12815" width="12.28515625" customWidth="1"/>
    <col min="12816" max="12816" width="0" hidden="1" customWidth="1"/>
    <col min="12817" max="12817" width="1.140625" customWidth="1"/>
    <col min="12819" max="12819" width="2.28515625" customWidth="1"/>
    <col min="12820" max="12820" width="10.28515625" customWidth="1"/>
    <col min="12821" max="12821" width="1.28515625" customWidth="1"/>
    <col min="13057" max="13058" width="1.85546875" customWidth="1"/>
    <col min="13059" max="13059" width="15.5703125" customWidth="1"/>
    <col min="13060" max="13060" width="16.140625" customWidth="1"/>
    <col min="13061" max="13061" width="11" customWidth="1"/>
    <col min="13062" max="13062" width="6.42578125" customWidth="1"/>
    <col min="13063" max="13063" width="1.7109375" customWidth="1"/>
    <col min="13064" max="13064" width="4.28515625" customWidth="1"/>
    <col min="13065" max="13065" width="0" hidden="1" customWidth="1"/>
    <col min="13066" max="13066" width="12.140625" customWidth="1"/>
    <col min="13067" max="13067" width="8.7109375" customWidth="1"/>
    <col min="13068" max="13068" width="0.42578125" customWidth="1"/>
    <col min="13069" max="13069" width="12.140625" customWidth="1"/>
    <col min="13070" max="13070" width="0.5703125" customWidth="1"/>
    <col min="13071" max="13071" width="12.28515625" customWidth="1"/>
    <col min="13072" max="13072" width="0" hidden="1" customWidth="1"/>
    <col min="13073" max="13073" width="1.140625" customWidth="1"/>
    <col min="13075" max="13075" width="2.28515625" customWidth="1"/>
    <col min="13076" max="13076" width="10.28515625" customWidth="1"/>
    <col min="13077" max="13077" width="1.28515625" customWidth="1"/>
    <col min="13313" max="13314" width="1.85546875" customWidth="1"/>
    <col min="13315" max="13315" width="15.5703125" customWidth="1"/>
    <col min="13316" max="13316" width="16.140625" customWidth="1"/>
    <col min="13317" max="13317" width="11" customWidth="1"/>
    <col min="13318" max="13318" width="6.42578125" customWidth="1"/>
    <col min="13319" max="13319" width="1.7109375" customWidth="1"/>
    <col min="13320" max="13320" width="4.28515625" customWidth="1"/>
    <col min="13321" max="13321" width="0" hidden="1" customWidth="1"/>
    <col min="13322" max="13322" width="12.140625" customWidth="1"/>
    <col min="13323" max="13323" width="8.7109375" customWidth="1"/>
    <col min="13324" max="13324" width="0.42578125" customWidth="1"/>
    <col min="13325" max="13325" width="12.140625" customWidth="1"/>
    <col min="13326" max="13326" width="0.5703125" customWidth="1"/>
    <col min="13327" max="13327" width="12.28515625" customWidth="1"/>
    <col min="13328" max="13328" width="0" hidden="1" customWidth="1"/>
    <col min="13329" max="13329" width="1.140625" customWidth="1"/>
    <col min="13331" max="13331" width="2.28515625" customWidth="1"/>
    <col min="13332" max="13332" width="10.28515625" customWidth="1"/>
    <col min="13333" max="13333" width="1.28515625" customWidth="1"/>
    <col min="13569" max="13570" width="1.85546875" customWidth="1"/>
    <col min="13571" max="13571" width="15.5703125" customWidth="1"/>
    <col min="13572" max="13572" width="16.140625" customWidth="1"/>
    <col min="13573" max="13573" width="11" customWidth="1"/>
    <col min="13574" max="13574" width="6.42578125" customWidth="1"/>
    <col min="13575" max="13575" width="1.7109375" customWidth="1"/>
    <col min="13576" max="13576" width="4.28515625" customWidth="1"/>
    <col min="13577" max="13577" width="0" hidden="1" customWidth="1"/>
    <col min="13578" max="13578" width="12.140625" customWidth="1"/>
    <col min="13579" max="13579" width="8.7109375" customWidth="1"/>
    <col min="13580" max="13580" width="0.42578125" customWidth="1"/>
    <col min="13581" max="13581" width="12.140625" customWidth="1"/>
    <col min="13582" max="13582" width="0.5703125" customWidth="1"/>
    <col min="13583" max="13583" width="12.28515625" customWidth="1"/>
    <col min="13584" max="13584" width="0" hidden="1" customWidth="1"/>
    <col min="13585" max="13585" width="1.140625" customWidth="1"/>
    <col min="13587" max="13587" width="2.28515625" customWidth="1"/>
    <col min="13588" max="13588" width="10.28515625" customWidth="1"/>
    <col min="13589" max="13589" width="1.28515625" customWidth="1"/>
    <col min="13825" max="13826" width="1.85546875" customWidth="1"/>
    <col min="13827" max="13827" width="15.5703125" customWidth="1"/>
    <col min="13828" max="13828" width="16.140625" customWidth="1"/>
    <col min="13829" max="13829" width="11" customWidth="1"/>
    <col min="13830" max="13830" width="6.42578125" customWidth="1"/>
    <col min="13831" max="13831" width="1.7109375" customWidth="1"/>
    <col min="13832" max="13832" width="4.28515625" customWidth="1"/>
    <col min="13833" max="13833" width="0" hidden="1" customWidth="1"/>
    <col min="13834" max="13834" width="12.140625" customWidth="1"/>
    <col min="13835" max="13835" width="8.7109375" customWidth="1"/>
    <col min="13836" max="13836" width="0.42578125" customWidth="1"/>
    <col min="13837" max="13837" width="12.140625" customWidth="1"/>
    <col min="13838" max="13838" width="0.5703125" customWidth="1"/>
    <col min="13839" max="13839" width="12.28515625" customWidth="1"/>
    <col min="13840" max="13840" width="0" hidden="1" customWidth="1"/>
    <col min="13841" max="13841" width="1.140625" customWidth="1"/>
    <col min="13843" max="13843" width="2.28515625" customWidth="1"/>
    <col min="13844" max="13844" width="10.28515625" customWidth="1"/>
    <col min="13845" max="13845" width="1.28515625" customWidth="1"/>
    <col min="14081" max="14082" width="1.85546875" customWidth="1"/>
    <col min="14083" max="14083" width="15.5703125" customWidth="1"/>
    <col min="14084" max="14084" width="16.140625" customWidth="1"/>
    <col min="14085" max="14085" width="11" customWidth="1"/>
    <col min="14086" max="14086" width="6.42578125" customWidth="1"/>
    <col min="14087" max="14087" width="1.7109375" customWidth="1"/>
    <col min="14088" max="14088" width="4.28515625" customWidth="1"/>
    <col min="14089" max="14089" width="0" hidden="1" customWidth="1"/>
    <col min="14090" max="14090" width="12.140625" customWidth="1"/>
    <col min="14091" max="14091" width="8.7109375" customWidth="1"/>
    <col min="14092" max="14092" width="0.42578125" customWidth="1"/>
    <col min="14093" max="14093" width="12.140625" customWidth="1"/>
    <col min="14094" max="14094" width="0.5703125" customWidth="1"/>
    <col min="14095" max="14095" width="12.28515625" customWidth="1"/>
    <col min="14096" max="14096" width="0" hidden="1" customWidth="1"/>
    <col min="14097" max="14097" width="1.140625" customWidth="1"/>
    <col min="14099" max="14099" width="2.28515625" customWidth="1"/>
    <col min="14100" max="14100" width="10.28515625" customWidth="1"/>
    <col min="14101" max="14101" width="1.28515625" customWidth="1"/>
    <col min="14337" max="14338" width="1.85546875" customWidth="1"/>
    <col min="14339" max="14339" width="15.5703125" customWidth="1"/>
    <col min="14340" max="14340" width="16.140625" customWidth="1"/>
    <col min="14341" max="14341" width="11" customWidth="1"/>
    <col min="14342" max="14342" width="6.42578125" customWidth="1"/>
    <col min="14343" max="14343" width="1.7109375" customWidth="1"/>
    <col min="14344" max="14344" width="4.28515625" customWidth="1"/>
    <col min="14345" max="14345" width="0" hidden="1" customWidth="1"/>
    <col min="14346" max="14346" width="12.140625" customWidth="1"/>
    <col min="14347" max="14347" width="8.7109375" customWidth="1"/>
    <col min="14348" max="14348" width="0.42578125" customWidth="1"/>
    <col min="14349" max="14349" width="12.140625" customWidth="1"/>
    <col min="14350" max="14350" width="0.5703125" customWidth="1"/>
    <col min="14351" max="14351" width="12.28515625" customWidth="1"/>
    <col min="14352" max="14352" width="0" hidden="1" customWidth="1"/>
    <col min="14353" max="14353" width="1.140625" customWidth="1"/>
    <col min="14355" max="14355" width="2.28515625" customWidth="1"/>
    <col min="14356" max="14356" width="10.28515625" customWidth="1"/>
    <col min="14357" max="14357" width="1.28515625" customWidth="1"/>
    <col min="14593" max="14594" width="1.85546875" customWidth="1"/>
    <col min="14595" max="14595" width="15.5703125" customWidth="1"/>
    <col min="14596" max="14596" width="16.140625" customWidth="1"/>
    <col min="14597" max="14597" width="11" customWidth="1"/>
    <col min="14598" max="14598" width="6.42578125" customWidth="1"/>
    <col min="14599" max="14599" width="1.7109375" customWidth="1"/>
    <col min="14600" max="14600" width="4.28515625" customWidth="1"/>
    <col min="14601" max="14601" width="0" hidden="1" customWidth="1"/>
    <col min="14602" max="14602" width="12.140625" customWidth="1"/>
    <col min="14603" max="14603" width="8.7109375" customWidth="1"/>
    <col min="14604" max="14604" width="0.42578125" customWidth="1"/>
    <col min="14605" max="14605" width="12.140625" customWidth="1"/>
    <col min="14606" max="14606" width="0.5703125" customWidth="1"/>
    <col min="14607" max="14607" width="12.28515625" customWidth="1"/>
    <col min="14608" max="14608" width="0" hidden="1" customWidth="1"/>
    <col min="14609" max="14609" width="1.140625" customWidth="1"/>
    <col min="14611" max="14611" width="2.28515625" customWidth="1"/>
    <col min="14612" max="14612" width="10.28515625" customWidth="1"/>
    <col min="14613" max="14613" width="1.28515625" customWidth="1"/>
    <col min="14849" max="14850" width="1.85546875" customWidth="1"/>
    <col min="14851" max="14851" width="15.5703125" customWidth="1"/>
    <col min="14852" max="14852" width="16.140625" customWidth="1"/>
    <col min="14853" max="14853" width="11" customWidth="1"/>
    <col min="14854" max="14854" width="6.42578125" customWidth="1"/>
    <col min="14855" max="14855" width="1.7109375" customWidth="1"/>
    <col min="14856" max="14856" width="4.28515625" customWidth="1"/>
    <col min="14857" max="14857" width="0" hidden="1" customWidth="1"/>
    <col min="14858" max="14858" width="12.140625" customWidth="1"/>
    <col min="14859" max="14859" width="8.7109375" customWidth="1"/>
    <col min="14860" max="14860" width="0.42578125" customWidth="1"/>
    <col min="14861" max="14861" width="12.140625" customWidth="1"/>
    <col min="14862" max="14862" width="0.5703125" customWidth="1"/>
    <col min="14863" max="14863" width="12.28515625" customWidth="1"/>
    <col min="14864" max="14864" width="0" hidden="1" customWidth="1"/>
    <col min="14865" max="14865" width="1.140625" customWidth="1"/>
    <col min="14867" max="14867" width="2.28515625" customWidth="1"/>
    <col min="14868" max="14868" width="10.28515625" customWidth="1"/>
    <col min="14869" max="14869" width="1.28515625" customWidth="1"/>
    <col min="15105" max="15106" width="1.85546875" customWidth="1"/>
    <col min="15107" max="15107" width="15.5703125" customWidth="1"/>
    <col min="15108" max="15108" width="16.140625" customWidth="1"/>
    <col min="15109" max="15109" width="11" customWidth="1"/>
    <col min="15110" max="15110" width="6.42578125" customWidth="1"/>
    <col min="15111" max="15111" width="1.7109375" customWidth="1"/>
    <col min="15112" max="15112" width="4.28515625" customWidth="1"/>
    <col min="15113" max="15113" width="0" hidden="1" customWidth="1"/>
    <col min="15114" max="15114" width="12.140625" customWidth="1"/>
    <col min="15115" max="15115" width="8.7109375" customWidth="1"/>
    <col min="15116" max="15116" width="0.42578125" customWidth="1"/>
    <col min="15117" max="15117" width="12.140625" customWidth="1"/>
    <col min="15118" max="15118" width="0.5703125" customWidth="1"/>
    <col min="15119" max="15119" width="12.28515625" customWidth="1"/>
    <col min="15120" max="15120" width="0" hidden="1" customWidth="1"/>
    <col min="15121" max="15121" width="1.140625" customWidth="1"/>
    <col min="15123" max="15123" width="2.28515625" customWidth="1"/>
    <col min="15124" max="15124" width="10.28515625" customWidth="1"/>
    <col min="15125" max="15125" width="1.28515625" customWidth="1"/>
    <col min="15361" max="15362" width="1.85546875" customWidth="1"/>
    <col min="15363" max="15363" width="15.5703125" customWidth="1"/>
    <col min="15364" max="15364" width="16.140625" customWidth="1"/>
    <col min="15365" max="15365" width="11" customWidth="1"/>
    <col min="15366" max="15366" width="6.42578125" customWidth="1"/>
    <col min="15367" max="15367" width="1.7109375" customWidth="1"/>
    <col min="15368" max="15368" width="4.28515625" customWidth="1"/>
    <col min="15369" max="15369" width="0" hidden="1" customWidth="1"/>
    <col min="15370" max="15370" width="12.140625" customWidth="1"/>
    <col min="15371" max="15371" width="8.7109375" customWidth="1"/>
    <col min="15372" max="15372" width="0.42578125" customWidth="1"/>
    <col min="15373" max="15373" width="12.140625" customWidth="1"/>
    <col min="15374" max="15374" width="0.5703125" customWidth="1"/>
    <col min="15375" max="15375" width="12.28515625" customWidth="1"/>
    <col min="15376" max="15376" width="0" hidden="1" customWidth="1"/>
    <col min="15377" max="15377" width="1.140625" customWidth="1"/>
    <col min="15379" max="15379" width="2.28515625" customWidth="1"/>
    <col min="15380" max="15380" width="10.28515625" customWidth="1"/>
    <col min="15381" max="15381" width="1.28515625" customWidth="1"/>
    <col min="15617" max="15618" width="1.85546875" customWidth="1"/>
    <col min="15619" max="15619" width="15.5703125" customWidth="1"/>
    <col min="15620" max="15620" width="16.140625" customWidth="1"/>
    <col min="15621" max="15621" width="11" customWidth="1"/>
    <col min="15622" max="15622" width="6.42578125" customWidth="1"/>
    <col min="15623" max="15623" width="1.7109375" customWidth="1"/>
    <col min="15624" max="15624" width="4.28515625" customWidth="1"/>
    <col min="15625" max="15625" width="0" hidden="1" customWidth="1"/>
    <col min="15626" max="15626" width="12.140625" customWidth="1"/>
    <col min="15627" max="15627" width="8.7109375" customWidth="1"/>
    <col min="15628" max="15628" width="0.42578125" customWidth="1"/>
    <col min="15629" max="15629" width="12.140625" customWidth="1"/>
    <col min="15630" max="15630" width="0.5703125" customWidth="1"/>
    <col min="15631" max="15631" width="12.28515625" customWidth="1"/>
    <col min="15632" max="15632" width="0" hidden="1" customWidth="1"/>
    <col min="15633" max="15633" width="1.140625" customWidth="1"/>
    <col min="15635" max="15635" width="2.28515625" customWidth="1"/>
    <col min="15636" max="15636" width="10.28515625" customWidth="1"/>
    <col min="15637" max="15637" width="1.28515625" customWidth="1"/>
    <col min="15873" max="15874" width="1.85546875" customWidth="1"/>
    <col min="15875" max="15875" width="15.5703125" customWidth="1"/>
    <col min="15876" max="15876" width="16.140625" customWidth="1"/>
    <col min="15877" max="15877" width="11" customWidth="1"/>
    <col min="15878" max="15878" width="6.42578125" customWidth="1"/>
    <col min="15879" max="15879" width="1.7109375" customWidth="1"/>
    <col min="15880" max="15880" width="4.28515625" customWidth="1"/>
    <col min="15881" max="15881" width="0" hidden="1" customWidth="1"/>
    <col min="15882" max="15882" width="12.140625" customWidth="1"/>
    <col min="15883" max="15883" width="8.7109375" customWidth="1"/>
    <col min="15884" max="15884" width="0.42578125" customWidth="1"/>
    <col min="15885" max="15885" width="12.140625" customWidth="1"/>
    <col min="15886" max="15886" width="0.5703125" customWidth="1"/>
    <col min="15887" max="15887" width="12.28515625" customWidth="1"/>
    <col min="15888" max="15888" width="0" hidden="1" customWidth="1"/>
    <col min="15889" max="15889" width="1.140625" customWidth="1"/>
    <col min="15891" max="15891" width="2.28515625" customWidth="1"/>
    <col min="15892" max="15892" width="10.28515625" customWidth="1"/>
    <col min="15893" max="15893" width="1.28515625" customWidth="1"/>
    <col min="16129" max="16130" width="1.85546875" customWidth="1"/>
    <col min="16131" max="16131" width="15.5703125" customWidth="1"/>
    <col min="16132" max="16132" width="16.140625" customWidth="1"/>
    <col min="16133" max="16133" width="11" customWidth="1"/>
    <col min="16134" max="16134" width="6.42578125" customWidth="1"/>
    <col min="16135" max="16135" width="1.7109375" customWidth="1"/>
    <col min="16136" max="16136" width="4.28515625" customWidth="1"/>
    <col min="16137" max="16137" width="0" hidden="1" customWidth="1"/>
    <col min="16138" max="16138" width="12.140625" customWidth="1"/>
    <col min="16139" max="16139" width="8.7109375" customWidth="1"/>
    <col min="16140" max="16140" width="0.42578125" customWidth="1"/>
    <col min="16141" max="16141" width="12.140625" customWidth="1"/>
    <col min="16142" max="16142" width="0.5703125" customWidth="1"/>
    <col min="16143" max="16143" width="12.28515625" customWidth="1"/>
    <col min="16144" max="16144" width="0" hidden="1" customWidth="1"/>
    <col min="16145" max="16145" width="1.140625" customWidth="1"/>
    <col min="16147" max="16147" width="2.28515625" customWidth="1"/>
    <col min="16148" max="16148" width="10.28515625" customWidth="1"/>
    <col min="16149" max="16149" width="1.28515625" customWidth="1"/>
  </cols>
  <sheetData>
    <row r="1" spans="1:17" ht="9.9499999999999993" customHeight="1">
      <c r="A1" s="31" t="s">
        <v>131</v>
      </c>
      <c r="B1" s="30"/>
      <c r="C1" s="30"/>
      <c r="D1" s="30"/>
      <c r="E1" s="30"/>
      <c r="F1" s="30"/>
      <c r="G1" s="30"/>
      <c r="H1" s="48"/>
      <c r="I1" s="48"/>
      <c r="J1" s="48"/>
      <c r="K1" s="57"/>
      <c r="L1" s="30"/>
      <c r="M1" s="30"/>
      <c r="N1" s="30"/>
      <c r="O1" s="80"/>
      <c r="P1" s="30"/>
      <c r="Q1" s="30"/>
    </row>
    <row r="2" spans="1:17" ht="9.9499999999999993" customHeight="1">
      <c r="A2" s="53" t="str">
        <f>"Dealing Date: "&amp;[1]Input!B1</f>
        <v>Dealing Date: 15 October 2026</v>
      </c>
      <c r="B2" s="30"/>
      <c r="C2" s="30"/>
      <c r="D2" s="30"/>
      <c r="E2" s="30"/>
      <c r="F2" s="30"/>
      <c r="G2" s="30"/>
      <c r="H2" s="48"/>
      <c r="I2" s="48"/>
      <c r="J2" s="48"/>
      <c r="K2" s="57"/>
      <c r="L2" s="30"/>
      <c r="M2" s="30"/>
      <c r="N2" s="30"/>
      <c r="O2" s="80"/>
      <c r="P2" s="30"/>
      <c r="Q2" s="30"/>
    </row>
    <row r="3" spans="1:17" ht="9.9499999999999993" customHeight="1">
      <c r="A3" s="31" t="str">
        <f>"Portfolio: " &amp; [1]Input!B2</f>
        <v>Portfolio: Guotai Haitong Global Strategic Resources ETF</v>
      </c>
      <c r="B3" s="30"/>
      <c r="C3" s="30"/>
      <c r="D3" s="30"/>
      <c r="E3" s="30"/>
      <c r="F3" s="30"/>
      <c r="G3" s="30"/>
      <c r="H3" s="48"/>
      <c r="I3" s="48"/>
      <c r="J3" s="48"/>
      <c r="K3" s="57"/>
      <c r="L3" s="30"/>
      <c r="M3" s="30"/>
      <c r="N3" s="30"/>
      <c r="O3" s="80"/>
      <c r="P3" s="30"/>
      <c r="Q3" s="30"/>
    </row>
    <row r="4" spans="1:17" ht="9.9499999999999993" customHeight="1">
      <c r="A4" s="30"/>
      <c r="B4" s="30"/>
      <c r="C4" s="30"/>
      <c r="D4" s="30"/>
      <c r="E4" s="30"/>
      <c r="F4" s="30"/>
      <c r="G4" s="30"/>
      <c r="H4" s="48"/>
      <c r="I4" s="48"/>
      <c r="J4" s="48"/>
      <c r="K4" s="57"/>
      <c r="L4" s="30"/>
      <c r="M4" s="30"/>
      <c r="N4" s="30"/>
      <c r="O4" s="80"/>
      <c r="P4" s="30"/>
      <c r="Q4" s="30"/>
    </row>
    <row r="5" spans="1:17" ht="9.9499999999999993" customHeight="1">
      <c r="A5" s="30"/>
      <c r="B5" s="30"/>
      <c r="C5" s="30"/>
      <c r="D5" s="30"/>
      <c r="E5" s="30"/>
      <c r="F5" s="30"/>
      <c r="G5" s="30"/>
      <c r="H5" s="49" t="s">
        <v>27</v>
      </c>
      <c r="J5" s="60" t="s">
        <v>152</v>
      </c>
      <c r="K5" s="58" t="s">
        <v>28</v>
      </c>
      <c r="L5" s="30"/>
      <c r="M5" s="32" t="s">
        <v>29</v>
      </c>
      <c r="N5" s="30"/>
      <c r="O5" s="81" t="s">
        <v>153</v>
      </c>
      <c r="P5" s="30"/>
      <c r="Q5" s="30"/>
    </row>
    <row r="6" spans="1:17" ht="9.9499999999999993" customHeight="1">
      <c r="A6" s="30"/>
      <c r="B6" s="30"/>
      <c r="C6" s="30"/>
      <c r="D6" s="30"/>
      <c r="E6" s="30"/>
      <c r="F6" s="30"/>
      <c r="G6" s="30"/>
      <c r="H6" s="48"/>
      <c r="J6" s="61" t="s">
        <v>154</v>
      </c>
      <c r="K6" s="57"/>
      <c r="L6" s="30"/>
      <c r="M6" s="32" t="s">
        <v>30</v>
      </c>
      <c r="N6" s="30"/>
      <c r="O6" s="80"/>
      <c r="P6" s="30"/>
      <c r="Q6" s="30"/>
    </row>
    <row r="7" spans="1:17" ht="9.9499999999999993" customHeight="1">
      <c r="A7" s="78" t="s">
        <v>155</v>
      </c>
      <c r="B7" s="30"/>
      <c r="C7" s="30"/>
      <c r="D7" s="30"/>
      <c r="E7" s="30"/>
      <c r="F7" s="30"/>
      <c r="G7" s="30"/>
      <c r="H7" s="48"/>
      <c r="I7" s="48"/>
      <c r="J7" s="48"/>
      <c r="K7" s="57"/>
      <c r="L7" s="30"/>
      <c r="M7" s="42"/>
      <c r="N7" s="30"/>
      <c r="O7" s="80"/>
      <c r="P7" s="30"/>
      <c r="Q7" s="30"/>
    </row>
    <row r="8" spans="1:17" ht="9.9499999999999993" customHeight="1">
      <c r="A8" s="46" t="s">
        <v>156</v>
      </c>
      <c r="B8" s="30"/>
      <c r="C8" s="30"/>
      <c r="D8" s="30"/>
      <c r="E8" s="30"/>
      <c r="F8" s="30"/>
      <c r="G8" s="30"/>
      <c r="H8" s="48"/>
      <c r="I8" s="48"/>
      <c r="J8" s="48"/>
      <c r="K8" s="57"/>
      <c r="L8" s="30"/>
      <c r="N8" s="30"/>
      <c r="O8" s="80"/>
      <c r="P8" s="30"/>
      <c r="Q8" s="30"/>
    </row>
    <row r="9" spans="1:17" ht="9.9499999999999993" customHeight="1">
      <c r="A9" s="77" t="s">
        <v>157</v>
      </c>
      <c r="B9" s="30"/>
      <c r="C9" s="30"/>
      <c r="D9" s="30"/>
      <c r="E9" s="30"/>
      <c r="F9" s="30"/>
      <c r="G9" s="30"/>
      <c r="H9" s="48"/>
      <c r="I9" s="48"/>
      <c r="J9" s="48"/>
      <c r="K9" s="57"/>
      <c r="L9" s="30"/>
      <c r="M9" s="139">
        <f>[1]Process!C82-[1]Process!C83</f>
        <v>34497229.229999997</v>
      </c>
      <c r="N9" s="30"/>
      <c r="O9" s="80">
        <f>ROUND([1]Report!M9/[1]Output!B$37,4)</f>
        <v>0.99139999999999995</v>
      </c>
      <c r="P9" s="30"/>
      <c r="Q9" s="30"/>
    </row>
    <row r="10" spans="1:17" ht="9.9499999999999993" customHeight="1">
      <c r="A10" s="77" t="s">
        <v>158</v>
      </c>
      <c r="B10" s="30"/>
      <c r="C10" s="30"/>
      <c r="D10" s="30"/>
      <c r="E10" s="30"/>
      <c r="F10" s="30"/>
      <c r="G10" s="30"/>
      <c r="H10" s="48"/>
      <c r="I10" s="48"/>
      <c r="J10" s="48"/>
      <c r="K10" s="57"/>
      <c r="L10" s="30"/>
      <c r="M10" s="139">
        <f>[1]Process!C83</f>
        <v>0</v>
      </c>
      <c r="N10" s="30"/>
      <c r="O10" s="80">
        <f>ROUND([1]Report!M10/[1]Output!B$37,4)</f>
        <v>0</v>
      </c>
      <c r="P10" s="30"/>
      <c r="Q10" s="30"/>
    </row>
    <row r="11" spans="1:17" ht="9.9499999999999993" customHeight="1">
      <c r="A11" s="77" t="s">
        <v>159</v>
      </c>
      <c r="B11" s="30"/>
      <c r="C11" s="30"/>
      <c r="D11" s="30"/>
      <c r="E11" s="30"/>
      <c r="F11" s="30"/>
      <c r="G11" s="30"/>
      <c r="H11" s="48"/>
      <c r="I11" s="48"/>
      <c r="J11" s="48"/>
      <c r="K11" s="57"/>
      <c r="L11" s="30"/>
      <c r="M11" s="139">
        <f>[1]Process!C84</f>
        <v>352682.57</v>
      </c>
      <c r="N11" s="30"/>
      <c r="O11" s="80">
        <f>ROUND([1]Report!M11/[1]Output!B$37,4)</f>
        <v>1.01E-2</v>
      </c>
      <c r="P11" s="30"/>
      <c r="Q11" s="30"/>
    </row>
    <row r="12" spans="1:17" ht="9.9499999999999993" customHeight="1">
      <c r="A12" s="77" t="s">
        <v>160</v>
      </c>
      <c r="B12" s="30"/>
      <c r="C12" s="30"/>
      <c r="D12" s="30"/>
      <c r="E12" s="30"/>
      <c r="F12" s="30"/>
      <c r="G12" s="30"/>
      <c r="H12" s="48"/>
      <c r="I12" s="48"/>
      <c r="J12" s="48"/>
      <c r="K12" s="57"/>
      <c r="L12" s="30"/>
      <c r="M12" s="139">
        <f>[1]Process!C86</f>
        <v>6837.25</v>
      </c>
      <c r="N12" s="30"/>
      <c r="O12" s="80">
        <f>ROUND([1]Report!M12/[1]Output!B$37,4)</f>
        <v>2.0000000000000001E-4</v>
      </c>
      <c r="P12" s="30"/>
      <c r="Q12" s="30"/>
    </row>
    <row r="13" spans="1:17" ht="9.9499999999999993" customHeight="1">
      <c r="A13" s="77" t="s">
        <v>161</v>
      </c>
      <c r="B13" s="30"/>
      <c r="C13" s="30"/>
      <c r="D13" s="30"/>
      <c r="E13" s="30"/>
      <c r="F13" s="30"/>
      <c r="G13" s="30"/>
      <c r="H13" s="48"/>
      <c r="I13" s="48"/>
      <c r="J13" s="48"/>
      <c r="K13" s="57"/>
      <c r="L13" s="30"/>
      <c r="M13" s="139">
        <v>0</v>
      </c>
      <c r="N13" s="30"/>
      <c r="O13" s="80">
        <f>ROUND([1]Report!M13/[1]Output!B$37,4)</f>
        <v>0</v>
      </c>
      <c r="P13" s="30"/>
      <c r="Q13" s="30"/>
    </row>
    <row r="14" spans="1:17" ht="9.9499999999999993" customHeight="1">
      <c r="A14" s="77" t="s">
        <v>162</v>
      </c>
      <c r="B14" s="30"/>
      <c r="C14" s="30"/>
      <c r="D14" s="30"/>
      <c r="E14" s="30"/>
      <c r="F14" s="30"/>
      <c r="G14" s="30"/>
      <c r="H14" s="48"/>
      <c r="I14" s="48"/>
      <c r="J14" s="48"/>
      <c r="K14" s="57"/>
      <c r="L14" s="30"/>
      <c r="M14" s="139">
        <f>[1]Process!C87</f>
        <v>0</v>
      </c>
      <c r="N14" s="30"/>
      <c r="O14" s="80">
        <f>ROUND([1]Report!M14/[1]Output!B$37,4)</f>
        <v>0</v>
      </c>
      <c r="P14" s="30"/>
      <c r="Q14" s="30"/>
    </row>
    <row r="15" spans="1:17" ht="9.9499999999999993" customHeight="1">
      <c r="A15" s="46" t="s">
        <v>31</v>
      </c>
      <c r="B15" s="30"/>
      <c r="C15" s="30"/>
      <c r="D15" s="30"/>
      <c r="E15" s="30"/>
      <c r="F15" s="30"/>
      <c r="G15" s="30"/>
      <c r="H15" s="48"/>
      <c r="I15" s="48"/>
      <c r="J15" s="48"/>
      <c r="K15" s="57"/>
      <c r="L15" s="30"/>
      <c r="M15" s="139">
        <f>ROUND(-[1]Process!C72,2)</f>
        <v>0</v>
      </c>
      <c r="N15" s="30"/>
      <c r="O15" s="80">
        <f>ROUND([1]Report!M15/[1]Output!B$37,4)</f>
        <v>0</v>
      </c>
      <c r="P15" s="30"/>
      <c r="Q15" s="30"/>
    </row>
    <row r="16" spans="1:17" ht="9.9499999999999993" customHeight="1">
      <c r="A16" s="46" t="s">
        <v>163</v>
      </c>
      <c r="B16" s="30"/>
      <c r="C16" s="30"/>
      <c r="D16" s="30"/>
      <c r="E16" s="30"/>
      <c r="F16" s="30"/>
      <c r="G16" s="30"/>
      <c r="H16" s="47"/>
      <c r="I16" s="47"/>
      <c r="J16" s="47"/>
      <c r="K16" s="57"/>
      <c r="L16" s="30"/>
      <c r="M16" s="54">
        <f>[1]Process!C73</f>
        <v>0</v>
      </c>
      <c r="N16" s="30"/>
      <c r="O16" s="80">
        <f>ROUND([1]Report!M16/[1]Output!B$37,4)</f>
        <v>0</v>
      </c>
      <c r="P16" s="30"/>
      <c r="Q16" s="30"/>
    </row>
    <row r="17" spans="1:17" ht="9.9499999999999993" customHeight="1">
      <c r="A17" s="46" t="s">
        <v>164</v>
      </c>
      <c r="B17" s="30"/>
      <c r="C17" s="30"/>
      <c r="D17" s="30"/>
      <c r="E17" s="30"/>
      <c r="F17" s="30"/>
      <c r="G17" s="30"/>
      <c r="H17" s="47"/>
      <c r="I17" s="47"/>
      <c r="J17" s="47"/>
      <c r="K17" s="57"/>
      <c r="L17" s="30"/>
      <c r="M17" s="43">
        <f>[1]Process!C74</f>
        <v>0</v>
      </c>
      <c r="N17" s="30"/>
      <c r="O17" s="80">
        <f>ROUND([1]Report!M17/[1]Output!B$37,4)</f>
        <v>0</v>
      </c>
      <c r="P17" s="30"/>
      <c r="Q17" s="30"/>
    </row>
    <row r="18" spans="1:17" ht="9.9499999999999993" customHeight="1">
      <c r="A18" s="46"/>
      <c r="B18" s="30"/>
      <c r="C18" s="30"/>
      <c r="D18" s="30"/>
      <c r="E18" s="30"/>
      <c r="F18" s="30"/>
      <c r="G18" s="30"/>
      <c r="H18" s="47"/>
      <c r="I18" s="47"/>
      <c r="J18" s="47"/>
      <c r="K18" s="57"/>
      <c r="L18" s="30"/>
      <c r="M18" s="54"/>
      <c r="N18" s="30"/>
      <c r="O18" s="80"/>
      <c r="P18" s="30"/>
      <c r="Q18" s="30"/>
    </row>
    <row r="19" spans="1:17" ht="9.9499999999999993" customHeight="1">
      <c r="A19" s="30"/>
      <c r="B19" s="30"/>
      <c r="C19" s="30"/>
      <c r="D19" s="92" t="s">
        <v>165</v>
      </c>
      <c r="E19" s="33"/>
      <c r="F19" s="33"/>
      <c r="G19" s="33"/>
      <c r="H19" s="50"/>
      <c r="I19" s="50"/>
      <c r="J19" s="50"/>
      <c r="K19" s="59"/>
      <c r="L19" s="33"/>
      <c r="M19" s="44">
        <f>SUM(M9:M17)</f>
        <v>34856749.049999997</v>
      </c>
      <c r="N19" s="30"/>
      <c r="O19" s="80">
        <f>ROUND([1]Report!M19/[1]Output!B$37,4)</f>
        <v>1.0018</v>
      </c>
      <c r="P19" s="30"/>
      <c r="Q19" s="30"/>
    </row>
    <row r="20" spans="1:17" ht="6" customHeight="1">
      <c r="A20" s="30"/>
      <c r="B20" s="30"/>
      <c r="C20" s="30"/>
      <c r="D20" s="33"/>
      <c r="E20" s="33"/>
      <c r="F20" s="33"/>
      <c r="G20" s="33"/>
      <c r="H20" s="50"/>
      <c r="I20" s="50"/>
      <c r="J20" s="50"/>
      <c r="K20" s="59"/>
      <c r="L20" s="33"/>
      <c r="M20" s="44"/>
      <c r="N20" s="30"/>
      <c r="O20" s="80"/>
      <c r="P20" s="30"/>
      <c r="Q20" s="30"/>
    </row>
    <row r="21" spans="1:17" s="21" customFormat="1" ht="12.75" hidden="1" customHeight="1">
      <c r="A21" s="86" t="s">
        <v>166</v>
      </c>
      <c r="B21" s="86"/>
      <c r="C21" s="86"/>
      <c r="D21" s="90"/>
      <c r="E21" s="90"/>
      <c r="F21" s="90"/>
      <c r="G21" s="90"/>
      <c r="H21" s="87"/>
      <c r="I21" s="87"/>
      <c r="J21" s="87"/>
      <c r="K21" s="91"/>
      <c r="L21" s="90"/>
      <c r="M21" s="88">
        <v>0</v>
      </c>
      <c r="N21" s="86"/>
      <c r="O21" s="89"/>
      <c r="P21" s="86"/>
      <c r="Q21" s="86"/>
    </row>
    <row r="22" spans="1:17" s="21" customFormat="1" ht="11.25" hidden="1" customHeight="1">
      <c r="A22" s="86" t="s">
        <v>167</v>
      </c>
      <c r="B22" s="86"/>
      <c r="C22" s="86"/>
      <c r="D22" s="90"/>
      <c r="E22" s="90"/>
      <c r="F22" s="90"/>
      <c r="G22" s="90"/>
      <c r="H22" s="87"/>
      <c r="I22" s="87"/>
      <c r="J22" s="87"/>
      <c r="K22" s="91"/>
      <c r="L22" s="90"/>
      <c r="M22" s="88">
        <v>0</v>
      </c>
      <c r="N22" s="86"/>
      <c r="O22" s="89"/>
      <c r="P22" s="86"/>
      <c r="Q22" s="86"/>
    </row>
    <row r="23" spans="1:17" s="21" customFormat="1" ht="10.5" hidden="1" customHeight="1">
      <c r="A23" s="86" t="s">
        <v>168</v>
      </c>
      <c r="B23" s="86"/>
      <c r="C23" s="86"/>
      <c r="D23" s="90"/>
      <c r="E23" s="90"/>
      <c r="F23" s="90"/>
      <c r="G23" s="90"/>
      <c r="H23" s="87"/>
      <c r="I23" s="87"/>
      <c r="J23" s="87"/>
      <c r="K23" s="91"/>
      <c r="L23" s="90"/>
      <c r="M23" s="88">
        <f>[1]Process!C171</f>
        <v>0</v>
      </c>
      <c r="N23" s="86"/>
      <c r="O23" s="89"/>
      <c r="P23" s="86"/>
      <c r="Q23" s="86"/>
    </row>
    <row r="24" spans="1:17" ht="9.9499999999999993" customHeight="1">
      <c r="A24" s="30"/>
      <c r="B24" s="30"/>
      <c r="C24" s="30"/>
      <c r="D24" s="30"/>
      <c r="E24" s="30"/>
      <c r="F24" s="30"/>
      <c r="G24" s="30"/>
      <c r="H24" s="47"/>
      <c r="I24" s="47"/>
      <c r="J24" s="47"/>
      <c r="K24" s="57"/>
      <c r="L24" s="30"/>
      <c r="M24" s="42"/>
      <c r="N24" s="30"/>
      <c r="O24" s="80"/>
      <c r="P24" s="30"/>
      <c r="Q24" s="30"/>
    </row>
    <row r="25" spans="1:17" ht="9.9499999999999993" customHeight="1">
      <c r="A25" s="34" t="s">
        <v>32</v>
      </c>
      <c r="B25" s="30"/>
      <c r="C25" s="30"/>
      <c r="D25" s="30"/>
      <c r="E25" s="30"/>
      <c r="F25" s="30"/>
      <c r="G25" s="30"/>
      <c r="H25" s="47"/>
      <c r="I25" s="47"/>
      <c r="J25" s="47"/>
      <c r="K25" s="57"/>
      <c r="L25" s="30"/>
      <c r="M25" s="42"/>
      <c r="N25" s="30"/>
      <c r="O25" s="80"/>
      <c r="P25" s="30"/>
      <c r="Q25" s="30"/>
    </row>
    <row r="26" spans="1:17" ht="9.9499999999999993" customHeight="1">
      <c r="A26" s="30"/>
      <c r="B26" s="35" t="s">
        <v>33</v>
      </c>
      <c r="C26" s="30"/>
      <c r="D26" s="30"/>
      <c r="E26" s="30"/>
      <c r="F26" s="36"/>
      <c r="G26" s="30"/>
      <c r="H26" s="47"/>
      <c r="I26" s="47"/>
      <c r="J26" s="47"/>
      <c r="K26" s="57"/>
      <c r="L26" s="30"/>
      <c r="M26" s="42"/>
      <c r="N26" s="30"/>
      <c r="O26" s="80"/>
      <c r="P26" s="30"/>
      <c r="Q26" s="30"/>
    </row>
    <row r="27" spans="1:17" ht="9.9499999999999993" customHeight="1">
      <c r="A27" t="s">
        <v>34</v>
      </c>
      <c r="B27" t="s">
        <v>34</v>
      </c>
      <c r="C27" s="22" t="s">
        <v>35</v>
      </c>
      <c r="F27" s="22" t="s">
        <v>36</v>
      </c>
      <c r="H27" s="22" t="s">
        <v>21</v>
      </c>
      <c r="I27" s="139"/>
      <c r="J27" s="139">
        <v>0</v>
      </c>
      <c r="K27" s="140">
        <v>1</v>
      </c>
      <c r="M27" s="139">
        <v>0</v>
      </c>
      <c r="N27" s="22"/>
      <c r="O27" s="141">
        <f>ROUND([1]Report!M27/[1]Output!B$37,4)</f>
        <v>0</v>
      </c>
      <c r="P27" s="30"/>
      <c r="Q27" s="30"/>
    </row>
    <row r="28" spans="1:17" ht="9.9499999999999993" customHeight="1">
      <c r="A28" t="s">
        <v>34</v>
      </c>
      <c r="B28" t="s">
        <v>34</v>
      </c>
      <c r="C28" s="22" t="s">
        <v>37</v>
      </c>
      <c r="F28" s="22" t="s">
        <v>38</v>
      </c>
      <c r="H28" s="22" t="s">
        <v>21</v>
      </c>
      <c r="I28" s="139"/>
      <c r="J28" s="139">
        <v>0</v>
      </c>
      <c r="K28" s="140">
        <v>1</v>
      </c>
      <c r="M28" s="139">
        <v>0</v>
      </c>
      <c r="N28" s="22"/>
      <c r="O28" s="141">
        <f>ROUND([1]Report!M28/[1]Output!B$37,4)</f>
        <v>0</v>
      </c>
      <c r="P28" s="30"/>
      <c r="Q28" s="30"/>
    </row>
    <row r="29" spans="1:17" ht="9.9499999999999993" customHeight="1">
      <c r="A29" t="s">
        <v>34</v>
      </c>
      <c r="B29" t="s">
        <v>34</v>
      </c>
      <c r="C29" s="22" t="s">
        <v>39</v>
      </c>
      <c r="F29" s="22" t="s">
        <v>40</v>
      </c>
      <c r="H29" s="22" t="s">
        <v>21</v>
      </c>
      <c r="I29" s="139"/>
      <c r="J29" s="139">
        <v>0</v>
      </c>
      <c r="K29" s="140">
        <v>1</v>
      </c>
      <c r="M29" s="139">
        <v>0</v>
      </c>
      <c r="N29" s="22"/>
      <c r="O29" s="141">
        <f>ROUND([1]Report!M29/[1]Output!B$37,4)</f>
        <v>0</v>
      </c>
      <c r="P29" s="30"/>
      <c r="Q29" s="30"/>
    </row>
    <row r="30" spans="1:17" ht="9.9499999999999993" customHeight="1">
      <c r="A30" t="s">
        <v>34</v>
      </c>
      <c r="B30" t="s">
        <v>34</v>
      </c>
      <c r="C30" s="22" t="s">
        <v>41</v>
      </c>
      <c r="F30" s="22" t="s">
        <v>42</v>
      </c>
      <c r="H30" s="22" t="s">
        <v>21</v>
      </c>
      <c r="I30" s="139"/>
      <c r="J30" s="139">
        <v>0</v>
      </c>
      <c r="K30" s="140">
        <v>1</v>
      </c>
      <c r="M30" s="139">
        <v>0</v>
      </c>
      <c r="N30" s="22"/>
      <c r="O30" s="141">
        <f>ROUND([1]Report!M30/[1]Output!B$37,4)</f>
        <v>0</v>
      </c>
      <c r="P30" s="30"/>
      <c r="Q30" s="30"/>
    </row>
    <row r="31" spans="1:17" ht="9.9499999999999993" customHeight="1">
      <c r="A31" s="30"/>
      <c r="B31" s="35"/>
      <c r="C31" s="30"/>
      <c r="D31" s="30"/>
      <c r="E31" s="30"/>
      <c r="F31" s="36"/>
      <c r="G31" s="30"/>
      <c r="H31" s="47"/>
      <c r="I31" s="47"/>
      <c r="J31" s="47"/>
      <c r="K31" s="57"/>
      <c r="L31" s="30"/>
      <c r="M31" s="42"/>
      <c r="N31" s="30"/>
      <c r="O31" s="80"/>
      <c r="P31" s="30"/>
      <c r="Q31" s="30"/>
    </row>
    <row r="32" spans="1:17" ht="9.9499999999999993" customHeight="1">
      <c r="A32" s="30"/>
      <c r="B32" s="35"/>
      <c r="C32" s="30"/>
      <c r="D32" s="30"/>
      <c r="E32" s="30"/>
      <c r="F32" s="36"/>
      <c r="G32" s="30"/>
      <c r="H32" s="47"/>
      <c r="I32" s="47"/>
      <c r="J32" s="47"/>
      <c r="K32" s="57"/>
      <c r="L32" s="30"/>
      <c r="M32" s="42"/>
      <c r="N32" s="30"/>
      <c r="O32" s="80"/>
      <c r="P32" s="30"/>
      <c r="Q32" s="30"/>
    </row>
    <row r="33" spans="1:17" ht="9.9499999999999993" customHeight="1">
      <c r="A33" s="30"/>
      <c r="B33" s="30"/>
      <c r="C33" s="30"/>
      <c r="D33" s="30"/>
      <c r="E33" s="30"/>
      <c r="F33" s="30"/>
      <c r="G33" s="30"/>
      <c r="H33" s="51"/>
      <c r="I33" s="51"/>
      <c r="J33" s="51"/>
      <c r="K33" s="57"/>
      <c r="L33" s="30"/>
      <c r="M33" s="42"/>
      <c r="N33" s="30"/>
      <c r="O33" s="80"/>
      <c r="P33" s="30"/>
      <c r="Q33" s="30"/>
    </row>
    <row r="34" spans="1:17" ht="9.9499999999999993" customHeight="1">
      <c r="A34" s="30"/>
      <c r="B34" s="37" t="s">
        <v>43</v>
      </c>
      <c r="C34" s="30"/>
      <c r="D34" s="30"/>
      <c r="E34" s="30"/>
      <c r="F34" s="30"/>
      <c r="G34" s="30"/>
      <c r="H34" s="51"/>
      <c r="I34" s="51"/>
      <c r="J34" s="51"/>
      <c r="K34" s="57"/>
      <c r="L34" s="30"/>
      <c r="M34" s="42"/>
      <c r="N34" s="30"/>
      <c r="O34" s="80"/>
      <c r="P34" s="30"/>
      <c r="Q34" s="30"/>
    </row>
    <row r="35" spans="1:17" ht="9.9499999999999993" customHeight="1">
      <c r="A35" s="22" t="s">
        <v>34</v>
      </c>
      <c r="B35" s="22" t="s">
        <v>34</v>
      </c>
      <c r="C35" s="22" t="s">
        <v>44</v>
      </c>
      <c r="D35" s="22"/>
      <c r="E35" s="22"/>
      <c r="F35" s="22" t="s">
        <v>45</v>
      </c>
      <c r="G35" s="22"/>
      <c r="H35" s="22" t="s">
        <v>21</v>
      </c>
      <c r="I35" s="139"/>
      <c r="J35" s="139">
        <v>0</v>
      </c>
      <c r="K35" s="140">
        <v>1</v>
      </c>
      <c r="L35" s="22"/>
      <c r="M35" s="139">
        <v>0</v>
      </c>
      <c r="N35" s="22"/>
      <c r="O35" s="141">
        <f>ROUND([1]Report!M35/[1]Output!B$37,4)</f>
        <v>0</v>
      </c>
      <c r="P35" s="30"/>
      <c r="Q35" s="30"/>
    </row>
    <row r="36" spans="1:17" ht="9.9499999999999993" customHeight="1">
      <c r="A36" s="22" t="s">
        <v>34</v>
      </c>
      <c r="B36" s="22" t="s">
        <v>34</v>
      </c>
      <c r="C36" s="22" t="s">
        <v>46</v>
      </c>
      <c r="D36" s="22"/>
      <c r="E36" s="22"/>
      <c r="F36" s="22" t="s">
        <v>47</v>
      </c>
      <c r="G36" s="22"/>
      <c r="H36" s="22" t="s">
        <v>21</v>
      </c>
      <c r="I36" s="139"/>
      <c r="J36" s="139">
        <v>0</v>
      </c>
      <c r="K36" s="140">
        <v>1</v>
      </c>
      <c r="L36" s="22"/>
      <c r="M36" s="139">
        <v>0</v>
      </c>
      <c r="N36" s="22"/>
      <c r="O36" s="141">
        <f>ROUND([1]Report!M36/[1]Output!B$37,4)</f>
        <v>0</v>
      </c>
      <c r="P36" s="30"/>
      <c r="Q36" s="30"/>
    </row>
    <row r="37" spans="1:17" ht="9.9499999999999993" customHeight="1">
      <c r="A37" s="22" t="s">
        <v>34</v>
      </c>
      <c r="B37" s="22" t="s">
        <v>34</v>
      </c>
      <c r="C37" s="22" t="s">
        <v>48</v>
      </c>
      <c r="D37" s="22"/>
      <c r="E37" s="22"/>
      <c r="F37" s="22" t="s">
        <v>49</v>
      </c>
      <c r="G37" s="22"/>
      <c r="H37" s="22" t="s">
        <v>21</v>
      </c>
      <c r="I37" s="139"/>
      <c r="J37" s="139">
        <v>0</v>
      </c>
      <c r="K37" s="140">
        <v>1</v>
      </c>
      <c r="L37" s="22"/>
      <c r="M37" s="139">
        <v>0</v>
      </c>
      <c r="N37" s="22"/>
      <c r="O37" s="141">
        <f>ROUND([1]Report!M37/[1]Output!B$37,4)</f>
        <v>0</v>
      </c>
      <c r="P37" s="30"/>
      <c r="Q37" s="30"/>
    </row>
    <row r="38" spans="1:17" ht="9.9499999999999993" customHeight="1">
      <c r="A38" s="22" t="s">
        <v>34</v>
      </c>
      <c r="B38" s="22" t="s">
        <v>34</v>
      </c>
      <c r="C38" s="22" t="s">
        <v>50</v>
      </c>
      <c r="D38" s="22"/>
      <c r="E38" s="22"/>
      <c r="F38" s="22" t="s">
        <v>51</v>
      </c>
      <c r="G38" s="22"/>
      <c r="H38" s="22" t="s">
        <v>21</v>
      </c>
      <c r="I38" s="139"/>
      <c r="J38" s="139">
        <v>0</v>
      </c>
      <c r="K38" s="140">
        <v>1</v>
      </c>
      <c r="L38" s="22"/>
      <c r="M38" s="139">
        <v>0</v>
      </c>
      <c r="N38" s="22"/>
      <c r="O38" s="141">
        <f>ROUND([1]Report!M38/[1]Output!B$37,4)</f>
        <v>0</v>
      </c>
      <c r="P38" s="30"/>
      <c r="Q38" s="30"/>
    </row>
    <row r="39" spans="1:17" ht="9.9499999999999993" customHeight="1">
      <c r="A39" s="22" t="s">
        <v>34</v>
      </c>
      <c r="B39" s="22" t="s">
        <v>34</v>
      </c>
      <c r="C39" s="22" t="s">
        <v>52</v>
      </c>
      <c r="D39" s="22"/>
      <c r="E39" s="22"/>
      <c r="F39" s="22" t="s">
        <v>53</v>
      </c>
      <c r="G39" s="22"/>
      <c r="H39" s="22" t="s">
        <v>21</v>
      </c>
      <c r="I39" s="139"/>
      <c r="J39" s="139">
        <v>0</v>
      </c>
      <c r="K39" s="140">
        <v>1</v>
      </c>
      <c r="L39" s="22"/>
      <c r="M39" s="139">
        <v>0</v>
      </c>
      <c r="N39" s="22"/>
      <c r="O39" s="141">
        <f>ROUND([1]Report!M39/[1]Output!B$37,4)</f>
        <v>0</v>
      </c>
      <c r="P39" s="30"/>
      <c r="Q39" s="30"/>
    </row>
    <row r="40" spans="1:17" ht="9.9499999999999993" customHeight="1">
      <c r="A40" s="22" t="s">
        <v>34</v>
      </c>
      <c r="B40" s="22" t="s">
        <v>34</v>
      </c>
      <c r="C40" s="22" t="s">
        <v>54</v>
      </c>
      <c r="D40" s="22"/>
      <c r="E40" s="22"/>
      <c r="F40" s="22" t="s">
        <v>55</v>
      </c>
      <c r="G40" s="22"/>
      <c r="H40" s="22" t="s">
        <v>21</v>
      </c>
      <c r="I40" s="139"/>
      <c r="J40" s="139">
        <v>396056.92</v>
      </c>
      <c r="K40" s="140">
        <v>1</v>
      </c>
      <c r="L40" s="22"/>
      <c r="M40" s="139">
        <v>396056.92</v>
      </c>
      <c r="N40" s="22"/>
      <c r="O40" s="141">
        <f>ROUND([1]Report!M40/[1]Output!B$37,4)</f>
        <v>1.14E-2</v>
      </c>
      <c r="P40" s="30"/>
      <c r="Q40" s="30"/>
    </row>
    <row r="41" spans="1:17" ht="9.9499999999999993" customHeight="1">
      <c r="A41" s="22" t="s">
        <v>34</v>
      </c>
      <c r="B41" s="22" t="s">
        <v>34</v>
      </c>
      <c r="C41" s="22" t="s">
        <v>56</v>
      </c>
      <c r="D41" s="22"/>
      <c r="E41" s="22"/>
      <c r="F41" s="22" t="s">
        <v>57</v>
      </c>
      <c r="G41" s="22"/>
      <c r="H41" s="22" t="s">
        <v>21</v>
      </c>
      <c r="I41" s="139"/>
      <c r="J41" s="139">
        <v>0</v>
      </c>
      <c r="K41" s="140">
        <v>1</v>
      </c>
      <c r="L41" s="22"/>
      <c r="M41" s="139">
        <v>0</v>
      </c>
      <c r="N41" s="22"/>
      <c r="O41" s="141">
        <f>ROUND([1]Report!M41/[1]Output!B$37,4)</f>
        <v>0</v>
      </c>
      <c r="P41" s="30"/>
      <c r="Q41" s="30"/>
    </row>
    <row r="42" spans="1:17" ht="9.9499999999999993" customHeight="1">
      <c r="A42" s="22" t="s">
        <v>34</v>
      </c>
      <c r="B42" s="22" t="s">
        <v>34</v>
      </c>
      <c r="C42" s="22" t="s">
        <v>58</v>
      </c>
      <c r="D42" s="22"/>
      <c r="E42" s="22"/>
      <c r="F42" s="22" t="s">
        <v>59</v>
      </c>
      <c r="G42" s="22"/>
      <c r="H42" s="22" t="s">
        <v>21</v>
      </c>
      <c r="I42" s="139"/>
      <c r="J42" s="139">
        <v>-4982.47</v>
      </c>
      <c r="K42" s="140">
        <v>1</v>
      </c>
      <c r="L42" s="22"/>
      <c r="M42" s="139">
        <v>-4982.47</v>
      </c>
      <c r="N42" s="22"/>
      <c r="O42" s="141">
        <f>ROUND([1]Report!M42/[1]Output!B$37,4)</f>
        <v>-1E-4</v>
      </c>
      <c r="P42" s="30"/>
      <c r="Q42" s="30"/>
    </row>
    <row r="43" spans="1:17" ht="9.9499999999999993" customHeight="1">
      <c r="A43" s="22" t="s">
        <v>34</v>
      </c>
      <c r="B43" s="22" t="s">
        <v>34</v>
      </c>
      <c r="C43" s="22" t="s">
        <v>60</v>
      </c>
      <c r="D43" s="22"/>
      <c r="E43" s="22"/>
      <c r="F43" s="22" t="s">
        <v>61</v>
      </c>
      <c r="G43" s="22"/>
      <c r="H43" s="22" t="s">
        <v>21</v>
      </c>
      <c r="I43" s="139"/>
      <c r="J43" s="139">
        <v>0</v>
      </c>
      <c r="K43" s="140">
        <v>1</v>
      </c>
      <c r="L43" s="22"/>
      <c r="M43" s="139">
        <v>0</v>
      </c>
      <c r="N43" s="22"/>
      <c r="O43" s="141">
        <f>ROUND([1]Report!M43/[1]Output!B$37,4)</f>
        <v>0</v>
      </c>
      <c r="P43" s="30"/>
      <c r="Q43" s="30"/>
    </row>
    <row r="44" spans="1:17" ht="9.9499999999999993" customHeight="1">
      <c r="A44" s="30"/>
      <c r="B44" s="30"/>
      <c r="C44" s="30"/>
      <c r="D44" s="30"/>
      <c r="E44" s="30"/>
      <c r="F44" s="30"/>
      <c r="G44" s="30"/>
      <c r="H44" s="52"/>
      <c r="I44" s="52"/>
      <c r="J44" s="52"/>
      <c r="K44" s="57"/>
      <c r="L44" s="30"/>
      <c r="M44" s="42"/>
      <c r="N44" s="30"/>
      <c r="O44" s="80"/>
      <c r="P44" s="30"/>
      <c r="Q44" s="30"/>
    </row>
    <row r="45" spans="1:17" ht="9.9499999999999993" customHeight="1">
      <c r="A45" s="30"/>
      <c r="B45" s="38" t="s">
        <v>62</v>
      </c>
      <c r="C45" s="30"/>
      <c r="D45" s="30"/>
      <c r="E45" s="30"/>
      <c r="F45" s="30"/>
      <c r="G45" s="30"/>
      <c r="H45" s="52"/>
      <c r="I45" s="52"/>
      <c r="J45" s="52"/>
      <c r="K45" s="57"/>
      <c r="L45" s="30"/>
      <c r="M45" s="42"/>
      <c r="N45" s="30"/>
      <c r="O45" s="80"/>
      <c r="P45" s="30"/>
      <c r="Q45" s="30"/>
    </row>
    <row r="46" spans="1:17" ht="9.9499999999999993" customHeight="1">
      <c r="A46" s="22" t="s">
        <v>34</v>
      </c>
      <c r="B46" s="22" t="s">
        <v>34</v>
      </c>
      <c r="C46" s="22" t="s">
        <v>63</v>
      </c>
      <c r="D46" s="22"/>
      <c r="E46" s="22"/>
      <c r="F46" s="22" t="s">
        <v>64</v>
      </c>
      <c r="G46" s="22"/>
      <c r="H46" s="22" t="s">
        <v>21</v>
      </c>
      <c r="I46" s="139"/>
      <c r="J46" s="139">
        <v>0</v>
      </c>
      <c r="K46" s="140">
        <v>1</v>
      </c>
      <c r="L46" s="22"/>
      <c r="M46" s="139">
        <v>0</v>
      </c>
      <c r="N46" s="22"/>
      <c r="O46" s="141">
        <f>ROUND([1]Report!M46/[1]Output!B$37,4)</f>
        <v>0</v>
      </c>
      <c r="P46" s="30"/>
      <c r="Q46" s="30"/>
    </row>
    <row r="47" spans="1:17" ht="9.9499999999999993" customHeight="1">
      <c r="A47" s="22" t="s">
        <v>34</v>
      </c>
      <c r="B47" s="22" t="s">
        <v>34</v>
      </c>
      <c r="C47" s="22" t="s">
        <v>65</v>
      </c>
      <c r="D47" s="22"/>
      <c r="E47" s="22"/>
      <c r="F47" s="22" t="s">
        <v>66</v>
      </c>
      <c r="G47" s="22"/>
      <c r="H47" s="22" t="s">
        <v>21</v>
      </c>
      <c r="I47" s="139"/>
      <c r="J47" s="139">
        <v>0</v>
      </c>
      <c r="K47" s="140">
        <v>1</v>
      </c>
      <c r="L47" s="22"/>
      <c r="M47" s="139">
        <v>0</v>
      </c>
      <c r="N47" s="22"/>
      <c r="O47" s="141">
        <f>ROUND([1]Report!M47/[1]Output!B$37,4)</f>
        <v>0</v>
      </c>
      <c r="P47" s="30"/>
      <c r="Q47" s="30"/>
    </row>
    <row r="48" spans="1:17" ht="9.9499999999999993" customHeight="1">
      <c r="A48" s="22" t="s">
        <v>34</v>
      </c>
      <c r="B48" s="22" t="s">
        <v>34</v>
      </c>
      <c r="C48" s="22" t="s">
        <v>67</v>
      </c>
      <c r="D48" s="22"/>
      <c r="E48" s="22"/>
      <c r="F48" s="22" t="s">
        <v>68</v>
      </c>
      <c r="G48" s="22"/>
      <c r="H48" s="22" t="s">
        <v>21</v>
      </c>
      <c r="I48" s="139"/>
      <c r="J48" s="139">
        <v>0</v>
      </c>
      <c r="K48" s="140">
        <v>1</v>
      </c>
      <c r="L48" s="22"/>
      <c r="M48" s="139">
        <v>0</v>
      </c>
      <c r="N48" s="22"/>
      <c r="O48" s="141">
        <f>ROUND([1]Report!M48/[1]Output!B$37,4)</f>
        <v>0</v>
      </c>
      <c r="P48" s="30"/>
      <c r="Q48" s="30"/>
    </row>
    <row r="49" spans="1:17" ht="9.9499999999999993" customHeight="1">
      <c r="A49" s="22" t="s">
        <v>34</v>
      </c>
      <c r="B49" s="22" t="s">
        <v>34</v>
      </c>
      <c r="C49" s="22" t="s">
        <v>69</v>
      </c>
      <c r="D49" s="22"/>
      <c r="E49" s="22"/>
      <c r="F49" s="22" t="s">
        <v>70</v>
      </c>
      <c r="G49" s="22"/>
      <c r="H49" s="22" t="s">
        <v>21</v>
      </c>
      <c r="I49" s="139"/>
      <c r="J49" s="139">
        <v>0</v>
      </c>
      <c r="K49" s="140">
        <v>1</v>
      </c>
      <c r="L49" s="22"/>
      <c r="M49" s="139">
        <v>0</v>
      </c>
      <c r="N49" s="22"/>
      <c r="O49" s="141">
        <f>ROUND([1]Report!M49/[1]Output!B$37,4)</f>
        <v>0</v>
      </c>
      <c r="P49" s="30"/>
      <c r="Q49" s="30"/>
    </row>
    <row r="50" spans="1:17" ht="9.9499999999999993" customHeight="1">
      <c r="A50" s="22" t="s">
        <v>34</v>
      </c>
      <c r="B50" s="22" t="s">
        <v>34</v>
      </c>
      <c r="C50" s="22" t="s">
        <v>71</v>
      </c>
      <c r="D50" s="22"/>
      <c r="E50" s="22"/>
      <c r="F50" s="22" t="s">
        <v>72</v>
      </c>
      <c r="G50" s="22"/>
      <c r="H50" s="22" t="s">
        <v>21</v>
      </c>
      <c r="I50" s="139"/>
      <c r="J50" s="139">
        <v>0</v>
      </c>
      <c r="K50" s="140">
        <v>1</v>
      </c>
      <c r="L50" s="22"/>
      <c r="M50" s="139">
        <v>0</v>
      </c>
      <c r="N50" s="22"/>
      <c r="O50" s="141">
        <f>ROUND([1]Report!M50/[1]Output!B$37,4)</f>
        <v>0</v>
      </c>
      <c r="P50" s="30"/>
      <c r="Q50" s="30"/>
    </row>
    <row r="51" spans="1:17" ht="9.9499999999999993" customHeight="1">
      <c r="A51" s="22" t="s">
        <v>34</v>
      </c>
      <c r="B51" s="22" t="s">
        <v>34</v>
      </c>
      <c r="C51" s="22" t="s">
        <v>73</v>
      </c>
      <c r="D51" s="22"/>
      <c r="E51" s="22"/>
      <c r="F51" s="22" t="s">
        <v>74</v>
      </c>
      <c r="G51" s="22"/>
      <c r="H51" s="22" t="s">
        <v>21</v>
      </c>
      <c r="I51" s="139"/>
      <c r="J51" s="139">
        <v>-400000</v>
      </c>
      <c r="K51" s="140">
        <v>1</v>
      </c>
      <c r="L51" s="22"/>
      <c r="M51" s="139">
        <v>-400000</v>
      </c>
      <c r="N51" s="22"/>
      <c r="O51" s="141">
        <f>ROUND([1]Report!M51/[1]Output!B$37,4)</f>
        <v>-1.15E-2</v>
      </c>
      <c r="P51" s="30"/>
      <c r="Q51" s="30"/>
    </row>
    <row r="52" spans="1:17" ht="9.9499999999999993" customHeight="1">
      <c r="A52" s="30"/>
      <c r="B52" s="30"/>
      <c r="C52" s="30"/>
      <c r="D52" s="30"/>
      <c r="E52" s="30"/>
      <c r="F52" s="30"/>
      <c r="G52" s="30"/>
      <c r="H52" s="52"/>
      <c r="I52" s="52"/>
      <c r="J52" s="52"/>
      <c r="K52" s="57"/>
      <c r="L52" s="30"/>
      <c r="M52" s="42"/>
      <c r="N52" s="30"/>
      <c r="O52" s="80"/>
      <c r="P52" s="30"/>
      <c r="Q52" s="30"/>
    </row>
    <row r="53" spans="1:17" ht="9.9499999999999993" customHeight="1">
      <c r="A53" s="30"/>
      <c r="B53" s="39" t="s">
        <v>75</v>
      </c>
      <c r="C53" s="30"/>
      <c r="D53" s="30"/>
      <c r="E53" s="30"/>
      <c r="F53" s="30"/>
      <c r="G53" s="30"/>
      <c r="H53" s="52"/>
      <c r="I53" s="52"/>
      <c r="J53" s="52"/>
      <c r="K53" s="57"/>
      <c r="L53" s="30"/>
      <c r="M53" s="42"/>
      <c r="N53" s="30"/>
      <c r="O53" s="80"/>
      <c r="P53" s="30"/>
      <c r="Q53" s="30"/>
    </row>
    <row r="54" spans="1:17" ht="9.9499999999999993" customHeight="1">
      <c r="A54" s="22" t="s">
        <v>34</v>
      </c>
      <c r="B54" s="22" t="s">
        <v>34</v>
      </c>
      <c r="C54" s="22" t="s">
        <v>76</v>
      </c>
      <c r="D54" s="22"/>
      <c r="E54" s="22"/>
      <c r="F54" s="22" t="s">
        <v>77</v>
      </c>
      <c r="G54" s="22"/>
      <c r="H54" s="22" t="s">
        <v>21</v>
      </c>
      <c r="I54" s="22"/>
      <c r="J54" s="139">
        <v>-6804.54</v>
      </c>
      <c r="K54" s="140">
        <v>1</v>
      </c>
      <c r="L54" s="22"/>
      <c r="M54" s="139">
        <v>-6804.54</v>
      </c>
      <c r="N54" s="22"/>
      <c r="O54" s="141">
        <f>ROUND([1]Report!M54/[1]Output!B$37,4)</f>
        <v>-2.0000000000000001E-4</v>
      </c>
      <c r="P54" s="30"/>
      <c r="Q54" s="30"/>
    </row>
    <row r="55" spans="1:17" ht="9.9499999999999993" customHeight="1">
      <c r="A55" s="22" t="s">
        <v>34</v>
      </c>
      <c r="B55" s="22" t="s">
        <v>34</v>
      </c>
      <c r="C55" s="22" t="s">
        <v>78</v>
      </c>
      <c r="D55" s="22"/>
      <c r="E55" s="22"/>
      <c r="F55" s="22" t="s">
        <v>79</v>
      </c>
      <c r="G55" s="22"/>
      <c r="H55" s="22" t="s">
        <v>21</v>
      </c>
      <c r="I55" s="22"/>
      <c r="J55" s="139">
        <v>-11032.15</v>
      </c>
      <c r="K55" s="140">
        <v>1</v>
      </c>
      <c r="L55" s="22"/>
      <c r="M55" s="139">
        <v>-11032.15</v>
      </c>
      <c r="N55" s="22"/>
      <c r="O55" s="141">
        <f>ROUND([1]Report!M55/[1]Output!B$37,4)</f>
        <v>-2.9999999999999997E-4</v>
      </c>
      <c r="P55" s="30"/>
      <c r="Q55" s="30"/>
    </row>
    <row r="56" spans="1:17" ht="9.9499999999999993" customHeight="1">
      <c r="A56" s="22" t="s">
        <v>34</v>
      </c>
      <c r="B56" s="22" t="s">
        <v>34</v>
      </c>
      <c r="C56" s="22" t="s">
        <v>80</v>
      </c>
      <c r="D56" s="22"/>
      <c r="E56" s="22"/>
      <c r="F56" s="22" t="s">
        <v>81</v>
      </c>
      <c r="G56" s="22"/>
      <c r="H56" s="22" t="s">
        <v>21</v>
      </c>
      <c r="I56" s="22"/>
      <c r="J56" s="139">
        <v>-1440</v>
      </c>
      <c r="K56" s="140">
        <v>1</v>
      </c>
      <c r="L56" s="22"/>
      <c r="M56" s="139">
        <v>-1440</v>
      </c>
      <c r="N56" s="22"/>
      <c r="O56" s="141">
        <f>ROUND([1]Report!M56/[1]Output!B$37,4)</f>
        <v>0</v>
      </c>
      <c r="P56" s="30"/>
      <c r="Q56" s="30"/>
    </row>
    <row r="57" spans="1:17" ht="9.9499999999999993" customHeight="1">
      <c r="A57" s="22" t="s">
        <v>34</v>
      </c>
      <c r="B57" s="22" t="s">
        <v>34</v>
      </c>
      <c r="C57" s="22" t="s">
        <v>82</v>
      </c>
      <c r="D57" s="22"/>
      <c r="E57" s="22"/>
      <c r="F57" s="22" t="s">
        <v>83</v>
      </c>
      <c r="G57" s="22"/>
      <c r="H57" s="22" t="s">
        <v>21</v>
      </c>
      <c r="I57" s="22"/>
      <c r="J57" s="139">
        <v>-4578.3</v>
      </c>
      <c r="K57" s="140">
        <v>1</v>
      </c>
      <c r="L57" s="22"/>
      <c r="M57" s="139">
        <v>-4578.3</v>
      </c>
      <c r="N57" s="22"/>
      <c r="O57" s="141">
        <f>ROUND([1]Report!M57/[1]Output!B$37,4)</f>
        <v>-1E-4</v>
      </c>
      <c r="P57" s="30"/>
      <c r="Q57" s="30"/>
    </row>
    <row r="58" spans="1:17" ht="9.9499999999999993" customHeight="1">
      <c r="A58" s="22" t="s">
        <v>34</v>
      </c>
      <c r="B58" s="22" t="s">
        <v>34</v>
      </c>
      <c r="C58" s="22" t="s">
        <v>129</v>
      </c>
      <c r="D58" s="22"/>
      <c r="E58" s="22"/>
      <c r="F58" s="22" t="s">
        <v>130</v>
      </c>
      <c r="G58" s="22"/>
      <c r="H58" s="22" t="s">
        <v>21</v>
      </c>
      <c r="I58" s="22"/>
      <c r="J58" s="139">
        <v>-22724.46</v>
      </c>
      <c r="K58" s="140">
        <v>1</v>
      </c>
      <c r="L58" s="22"/>
      <c r="M58" s="139">
        <v>-22724.46</v>
      </c>
      <c r="N58" s="22"/>
      <c r="O58" s="141">
        <f>ROUND([1]Report!M58/[1]Output!B$37,4)</f>
        <v>-6.9999999999999999E-4</v>
      </c>
      <c r="P58" s="30"/>
      <c r="Q58" s="30"/>
    </row>
    <row r="59" spans="1:17" ht="9.9499999999999993" customHeight="1">
      <c r="A59" s="22" t="s">
        <v>34</v>
      </c>
      <c r="B59" s="22" t="s">
        <v>34</v>
      </c>
      <c r="C59" s="22" t="s">
        <v>84</v>
      </c>
      <c r="D59" s="22"/>
      <c r="E59" s="22"/>
      <c r="F59" s="22" t="s">
        <v>85</v>
      </c>
      <c r="G59" s="22"/>
      <c r="H59" s="22" t="s">
        <v>21</v>
      </c>
      <c r="I59" s="22"/>
      <c r="J59" s="139">
        <v>-400</v>
      </c>
      <c r="K59" s="140">
        <v>1</v>
      </c>
      <c r="L59" s="22"/>
      <c r="M59" s="139">
        <v>-400</v>
      </c>
      <c r="N59" s="22"/>
      <c r="O59" s="141">
        <f>ROUND([1]Report!M59/[1]Output!B$37,4)</f>
        <v>0</v>
      </c>
      <c r="P59" s="30"/>
      <c r="Q59" s="30"/>
    </row>
    <row r="60" spans="1:17" ht="9.9499999999999993" customHeight="1">
      <c r="A60" s="22" t="s">
        <v>34</v>
      </c>
      <c r="B60" s="22" t="s">
        <v>34</v>
      </c>
      <c r="C60" s="22" t="s">
        <v>133</v>
      </c>
      <c r="D60" s="22"/>
      <c r="E60" s="22"/>
      <c r="F60" s="22" t="s">
        <v>134</v>
      </c>
      <c r="G60" s="22"/>
      <c r="H60" s="22" t="s">
        <v>21</v>
      </c>
      <c r="I60" s="22"/>
      <c r="J60" s="139">
        <v>0</v>
      </c>
      <c r="K60" s="140">
        <v>1</v>
      </c>
      <c r="L60" s="22"/>
      <c r="M60" s="139">
        <v>0</v>
      </c>
      <c r="N60" s="22"/>
      <c r="O60" s="141">
        <f>ROUND([1]Report!M60/[1]Output!B$37,4)</f>
        <v>0</v>
      </c>
      <c r="P60" s="30"/>
      <c r="Q60" s="30"/>
    </row>
    <row r="61" spans="1:17" ht="9.9499999999999993" customHeight="1">
      <c r="A61" s="22" t="s">
        <v>34</v>
      </c>
      <c r="B61" s="22" t="s">
        <v>34</v>
      </c>
      <c r="C61" s="22" t="s">
        <v>86</v>
      </c>
      <c r="D61" s="22"/>
      <c r="E61" s="22"/>
      <c r="F61" s="22" t="s">
        <v>87</v>
      </c>
      <c r="G61" s="22"/>
      <c r="H61" s="22" t="s">
        <v>21</v>
      </c>
      <c r="I61" s="22"/>
      <c r="J61" s="139">
        <v>0</v>
      </c>
      <c r="K61" s="140">
        <v>1</v>
      </c>
      <c r="L61" s="22"/>
      <c r="M61" s="139">
        <v>0</v>
      </c>
      <c r="N61" s="22"/>
      <c r="O61" s="141">
        <f>ROUND([1]Report!M61/[1]Output!B$37,4)</f>
        <v>0</v>
      </c>
      <c r="P61" s="30"/>
      <c r="Q61" s="30"/>
    </row>
    <row r="62" spans="1:17" ht="9.9499999999999993" customHeight="1">
      <c r="A62" s="22" t="s">
        <v>34</v>
      </c>
      <c r="B62" s="22" t="s">
        <v>34</v>
      </c>
      <c r="C62" s="22" t="s">
        <v>88</v>
      </c>
      <c r="D62" s="22"/>
      <c r="E62" s="22"/>
      <c r="F62" s="22" t="s">
        <v>89</v>
      </c>
      <c r="G62" s="22"/>
      <c r="H62" s="22" t="s">
        <v>21</v>
      </c>
      <c r="I62" s="22"/>
      <c r="J62" s="139">
        <v>0</v>
      </c>
      <c r="K62" s="140">
        <v>1</v>
      </c>
      <c r="L62" s="22"/>
      <c r="M62" s="139">
        <v>0</v>
      </c>
      <c r="N62" s="22"/>
      <c r="O62" s="141">
        <f>ROUND([1]Report!M62/[1]Output!B$37,4)</f>
        <v>0</v>
      </c>
      <c r="P62" s="30"/>
      <c r="Q62" s="30"/>
    </row>
    <row r="63" spans="1:17" ht="9.9499999999999993" customHeight="1">
      <c r="A63" s="22" t="s">
        <v>34</v>
      </c>
      <c r="B63" s="22" t="s">
        <v>34</v>
      </c>
      <c r="C63" s="22" t="s">
        <v>90</v>
      </c>
      <c r="D63" s="22"/>
      <c r="E63" s="22"/>
      <c r="F63" s="22" t="s">
        <v>91</v>
      </c>
      <c r="G63" s="22"/>
      <c r="H63" s="22" t="s">
        <v>21</v>
      </c>
      <c r="I63" s="22"/>
      <c r="J63" s="139">
        <v>0</v>
      </c>
      <c r="K63" s="140">
        <v>1</v>
      </c>
      <c r="L63" s="22"/>
      <c r="M63" s="139">
        <v>0</v>
      </c>
      <c r="N63" s="22"/>
      <c r="O63" s="141">
        <f>ROUND([1]Report!M63/[1]Output!B$37,4)</f>
        <v>0</v>
      </c>
      <c r="P63" s="30"/>
      <c r="Q63" s="30"/>
    </row>
    <row r="64" spans="1:17" ht="9.9499999999999993" customHeight="1">
      <c r="A64" s="22" t="s">
        <v>34</v>
      </c>
      <c r="B64" s="22" t="s">
        <v>34</v>
      </c>
      <c r="C64" s="22" t="s">
        <v>92</v>
      </c>
      <c r="D64" s="22"/>
      <c r="E64" s="22"/>
      <c r="F64" s="22" t="s">
        <v>93</v>
      </c>
      <c r="G64" s="22"/>
      <c r="H64" s="22" t="s">
        <v>21</v>
      </c>
      <c r="I64" s="22"/>
      <c r="J64" s="139">
        <v>-15000</v>
      </c>
      <c r="K64" s="140">
        <v>1</v>
      </c>
      <c r="L64" s="22"/>
      <c r="M64" s="139">
        <v>-15000</v>
      </c>
      <c r="N64" s="22"/>
      <c r="O64" s="141">
        <f>ROUND([1]Report!M64/[1]Output!B$37,4)</f>
        <v>-4.0000000000000002E-4</v>
      </c>
      <c r="P64" s="30"/>
      <c r="Q64" s="30"/>
    </row>
    <row r="65" spans="1:17" ht="9.9499999999999993" customHeight="1">
      <c r="A65" s="22" t="s">
        <v>34</v>
      </c>
      <c r="B65" s="22" t="s">
        <v>34</v>
      </c>
      <c r="C65" s="22" t="s">
        <v>135</v>
      </c>
      <c r="D65" s="22"/>
      <c r="E65" s="22"/>
      <c r="F65" s="22" t="s">
        <v>136</v>
      </c>
      <c r="G65" s="22"/>
      <c r="H65" s="22" t="s">
        <v>21</v>
      </c>
      <c r="I65" s="22"/>
      <c r="J65" s="139">
        <v>-476.81</v>
      </c>
      <c r="K65" s="140">
        <v>1</v>
      </c>
      <c r="L65" s="22"/>
      <c r="M65" s="139">
        <v>-476.81</v>
      </c>
      <c r="N65" s="22"/>
      <c r="O65" s="141">
        <f>ROUND([1]Report!M65/[1]Output!B$37,4)</f>
        <v>0</v>
      </c>
      <c r="P65" s="30"/>
      <c r="Q65" s="30"/>
    </row>
    <row r="66" spans="1:17" ht="9.9499999999999993" customHeight="1">
      <c r="A66" s="22" t="s">
        <v>34</v>
      </c>
      <c r="B66" s="22" t="s">
        <v>34</v>
      </c>
      <c r="C66" s="22" t="s">
        <v>94</v>
      </c>
      <c r="D66" s="22"/>
      <c r="E66" s="22"/>
      <c r="F66" s="22" t="s">
        <v>95</v>
      </c>
      <c r="G66" s="22"/>
      <c r="H66" s="22" t="s">
        <v>21</v>
      </c>
      <c r="I66" s="22"/>
      <c r="J66" s="139">
        <v>0</v>
      </c>
      <c r="K66" s="140">
        <v>1</v>
      </c>
      <c r="L66" s="22"/>
      <c r="M66" s="139">
        <v>0</v>
      </c>
      <c r="N66" s="22"/>
      <c r="O66" s="141">
        <f>ROUND([1]Report!M66/[1]Output!B$37,4)</f>
        <v>0</v>
      </c>
      <c r="P66" s="30"/>
      <c r="Q66" s="30"/>
    </row>
    <row r="67" spans="1:17" ht="9.9499999999999993" customHeight="1">
      <c r="A67" s="22" t="s">
        <v>34</v>
      </c>
      <c r="B67" s="22" t="s">
        <v>34</v>
      </c>
      <c r="C67" s="22" t="s">
        <v>149</v>
      </c>
      <c r="D67" s="22"/>
      <c r="E67" s="22"/>
      <c r="F67" s="22" t="s">
        <v>150</v>
      </c>
      <c r="G67" s="22"/>
      <c r="H67" s="22" t="s">
        <v>21</v>
      </c>
      <c r="I67" s="22"/>
      <c r="J67" s="139">
        <v>0</v>
      </c>
      <c r="K67" s="140">
        <v>1</v>
      </c>
      <c r="L67" s="22"/>
      <c r="M67" s="139">
        <v>0</v>
      </c>
      <c r="N67" s="22"/>
      <c r="O67" s="141">
        <f>ROUND([1]Report!M67/[1]Output!B$37,4)</f>
        <v>0</v>
      </c>
      <c r="P67" s="30"/>
      <c r="Q67" s="30"/>
    </row>
    <row r="68" spans="1:17" ht="9.9499999999999993" customHeight="1">
      <c r="A68" s="22" t="s">
        <v>34</v>
      </c>
      <c r="B68" s="22" t="s">
        <v>34</v>
      </c>
      <c r="C68" s="22" t="s">
        <v>288</v>
      </c>
      <c r="D68" s="22"/>
      <c r="E68" s="22"/>
      <c r="F68" s="22" t="s">
        <v>287</v>
      </c>
      <c r="G68" s="22"/>
      <c r="H68" s="22" t="s">
        <v>21</v>
      </c>
      <c r="I68" s="22"/>
      <c r="J68" s="139">
        <v>11518.43</v>
      </c>
      <c r="K68" s="140">
        <v>1</v>
      </c>
      <c r="L68" s="22"/>
      <c r="M68" s="139">
        <v>11518.43</v>
      </c>
      <c r="N68" s="22"/>
      <c r="O68" s="141">
        <f>ROUND([1]Report!M68/[1]Output!B$37,4)</f>
        <v>2.9999999999999997E-4</v>
      </c>
      <c r="P68" s="30"/>
      <c r="Q68" s="30"/>
    </row>
    <row r="69" spans="1:17" ht="9.9499999999999993" customHeight="1">
      <c r="A69" s="22" t="s">
        <v>34</v>
      </c>
      <c r="B69" s="22" t="s">
        <v>34</v>
      </c>
      <c r="C69" s="22" t="s">
        <v>96</v>
      </c>
      <c r="D69" s="22"/>
      <c r="E69" s="22"/>
      <c r="F69" s="22" t="s">
        <v>97</v>
      </c>
      <c r="G69" s="22"/>
      <c r="H69" s="22" t="s">
        <v>21</v>
      </c>
      <c r="I69" s="22"/>
      <c r="J69" s="139">
        <v>0</v>
      </c>
      <c r="K69" s="140">
        <v>1</v>
      </c>
      <c r="L69" s="22"/>
      <c r="M69" s="139">
        <v>0</v>
      </c>
      <c r="N69" s="22"/>
      <c r="O69" s="141">
        <f>ROUND([1]Report!M69/[1]Output!B$37,4)</f>
        <v>0</v>
      </c>
      <c r="P69" s="30"/>
      <c r="Q69" s="30"/>
    </row>
    <row r="70" spans="1:17" ht="9.9499999999999993" customHeight="1">
      <c r="A70" s="30"/>
      <c r="B70" s="39"/>
      <c r="C70" s="30"/>
      <c r="D70" s="30"/>
      <c r="E70" s="30"/>
      <c r="F70" s="30"/>
      <c r="G70" s="30"/>
      <c r="H70" s="52"/>
      <c r="I70" s="52"/>
      <c r="J70" s="52"/>
      <c r="K70" s="57"/>
      <c r="L70" s="30"/>
      <c r="M70" s="42"/>
      <c r="N70" s="30"/>
      <c r="O70" s="80"/>
      <c r="P70" s="30"/>
      <c r="Q70" s="30"/>
    </row>
    <row r="71" spans="1:17" ht="9.9499999999999993" customHeight="1">
      <c r="A71" s="30"/>
      <c r="B71" s="39"/>
      <c r="C71" s="30"/>
      <c r="D71" s="30"/>
      <c r="E71" s="30"/>
      <c r="F71" s="30"/>
      <c r="G71" s="30"/>
      <c r="H71" s="52"/>
      <c r="I71" s="52"/>
      <c r="J71" s="52"/>
      <c r="K71" s="57"/>
      <c r="L71" s="30"/>
      <c r="M71" s="42"/>
      <c r="N71" s="30"/>
      <c r="O71" s="80"/>
      <c r="P71" s="30"/>
      <c r="Q71" s="30"/>
    </row>
    <row r="72" spans="1:17" ht="9.9499999999999993" customHeight="1">
      <c r="A72" s="30"/>
      <c r="B72" s="30"/>
      <c r="C72" s="30"/>
      <c r="D72" s="40" t="s">
        <v>98</v>
      </c>
      <c r="E72" s="30"/>
      <c r="F72" s="30"/>
      <c r="G72" s="30"/>
      <c r="H72" s="30"/>
      <c r="I72" s="56">
        <f>ROUND(SUM(I$26:I71),2)</f>
        <v>0</v>
      </c>
      <c r="J72" s="56"/>
      <c r="K72" s="57"/>
      <c r="L72" s="30"/>
      <c r="M72" s="93">
        <f>ROUND(SUM(M$26:M71),2)</f>
        <v>-59863.38</v>
      </c>
      <c r="N72" s="30"/>
      <c r="O72" s="80">
        <f>ROUND([1]Report!M72/[1]Output!B$37,4)</f>
        <v>-1.6999999999999999E-3</v>
      </c>
      <c r="P72" s="30"/>
      <c r="Q72" s="30"/>
    </row>
    <row r="73" spans="1:17" s="23" customFormat="1" ht="9.75" hidden="1" customHeight="1">
      <c r="A73" s="94" t="s">
        <v>169</v>
      </c>
      <c r="B73" s="86"/>
      <c r="C73" s="86"/>
      <c r="D73" s="86"/>
      <c r="E73" s="86"/>
      <c r="F73" s="86"/>
      <c r="G73" s="86"/>
      <c r="H73" s="86"/>
      <c r="I73" s="86"/>
      <c r="J73" s="86"/>
      <c r="K73" s="95"/>
      <c r="L73" s="86"/>
      <c r="M73" s="96">
        <f>M19+M72</f>
        <v>34796885.669999994</v>
      </c>
      <c r="N73" s="86"/>
      <c r="O73" s="89"/>
      <c r="P73" s="86"/>
      <c r="Q73" s="86"/>
    </row>
    <row r="74" spans="1:17" s="23" customFormat="1" ht="9.75" hidden="1" customHeight="1">
      <c r="A74" s="86"/>
      <c r="B74" s="97" t="s">
        <v>170</v>
      </c>
      <c r="C74" s="86"/>
      <c r="D74" s="86"/>
      <c r="E74" s="86"/>
      <c r="F74" s="86"/>
      <c r="G74" s="86"/>
      <c r="H74" s="86"/>
      <c r="I74" s="86"/>
      <c r="J74" s="86"/>
      <c r="K74" s="95"/>
      <c r="L74" s="86"/>
      <c r="M74" s="98"/>
      <c r="N74" s="86"/>
      <c r="O74" s="89"/>
      <c r="P74" s="86"/>
      <c r="Q74" s="86"/>
    </row>
    <row r="75" spans="1:17" s="23" customFormat="1" ht="9.75" hidden="1" customHeight="1">
      <c r="A75" s="86"/>
      <c r="B75" s="97"/>
      <c r="C75" s="86"/>
      <c r="D75" s="86"/>
      <c r="E75" s="86"/>
      <c r="F75" s="86"/>
      <c r="G75" s="86"/>
      <c r="H75" s="86"/>
      <c r="I75" s="86"/>
      <c r="J75" s="86"/>
      <c r="K75" s="95"/>
      <c r="L75" s="86"/>
      <c r="M75" s="98"/>
      <c r="N75" s="86"/>
      <c r="O75" s="89"/>
      <c r="P75" s="86"/>
      <c r="Q75" s="86"/>
    </row>
    <row r="76" spans="1:17" s="23" customFormat="1" ht="9.75" hidden="1" customHeight="1">
      <c r="A76" s="86"/>
      <c r="B76" s="86" t="s">
        <v>171</v>
      </c>
      <c r="C76" s="86"/>
      <c r="D76" s="86"/>
      <c r="E76" s="86"/>
      <c r="F76" s="86"/>
      <c r="G76" s="86"/>
      <c r="H76" s="86"/>
      <c r="I76" s="86"/>
      <c r="J76" s="86"/>
      <c r="K76" s="95"/>
      <c r="L76" s="86"/>
      <c r="M76" s="98">
        <v>0</v>
      </c>
      <c r="N76" s="86"/>
      <c r="O76" s="89"/>
      <c r="P76" s="86"/>
      <c r="Q76" s="86"/>
    </row>
    <row r="77" spans="1:17" s="23" customFormat="1" ht="0.75" hidden="1" customHeight="1">
      <c r="A77" s="86"/>
      <c r="B77" s="86"/>
      <c r="C77" s="86"/>
      <c r="D77" s="86"/>
      <c r="E77" s="86"/>
      <c r="F77" s="86"/>
      <c r="G77" s="86"/>
      <c r="H77" s="86"/>
      <c r="I77" s="86"/>
      <c r="J77" s="86"/>
      <c r="K77" s="95"/>
      <c r="L77" s="86"/>
      <c r="M77" s="98"/>
      <c r="N77" s="86"/>
      <c r="O77" s="89"/>
      <c r="P77" s="86"/>
      <c r="Q77" s="86"/>
    </row>
    <row r="78" spans="1:17" ht="9.75" hidden="1" customHeight="1">
      <c r="A78" s="46"/>
      <c r="B78" s="55" t="s">
        <v>172</v>
      </c>
      <c r="C78" s="30"/>
      <c r="D78" s="30"/>
      <c r="E78" s="30"/>
      <c r="F78" s="30"/>
      <c r="G78" s="30"/>
      <c r="H78" s="30"/>
      <c r="I78" s="30"/>
      <c r="J78" s="30"/>
      <c r="K78" s="57"/>
      <c r="L78" s="30"/>
      <c r="M78" s="54"/>
      <c r="N78" s="30"/>
      <c r="O78" s="80"/>
      <c r="P78" s="30"/>
      <c r="Q78" s="30"/>
    </row>
    <row r="79" spans="1:17" ht="9.75" hidden="1" customHeight="1">
      <c r="A79" s="46"/>
      <c r="B79" s="46" t="s">
        <v>173</v>
      </c>
      <c r="C79" s="30"/>
      <c r="D79" s="30"/>
      <c r="E79" s="30"/>
      <c r="F79" s="30"/>
      <c r="G79" s="30"/>
      <c r="H79" s="30"/>
      <c r="I79" s="30"/>
      <c r="J79" s="30"/>
      <c r="K79" s="57"/>
      <c r="L79" s="30"/>
      <c r="M79" s="85">
        <f>0</f>
        <v>0</v>
      </c>
      <c r="N79" s="30"/>
      <c r="O79" s="80">
        <f>ROUND([1]Report!M79/[1]Output!B$37,4)</f>
        <v>0</v>
      </c>
      <c r="P79" s="30"/>
      <c r="Q79" s="30"/>
    </row>
    <row r="80" spans="1:17" ht="9.75" hidden="1" customHeight="1">
      <c r="A80" s="46"/>
      <c r="B80" s="46" t="s">
        <v>174</v>
      </c>
      <c r="C80" s="30"/>
      <c r="D80" s="30"/>
      <c r="E80" s="30"/>
      <c r="F80" s="30"/>
      <c r="G80" s="30"/>
      <c r="H80" s="30"/>
      <c r="I80" s="30"/>
      <c r="J80" s="30"/>
      <c r="K80" s="57"/>
      <c r="L80" s="30"/>
      <c r="M80" s="54">
        <f>0</f>
        <v>0</v>
      </c>
      <c r="N80" s="30"/>
      <c r="O80" s="80">
        <f>ROUND([1]Report!M80/[1]Output!B$37,4)</f>
        <v>0</v>
      </c>
      <c r="P80" s="30"/>
      <c r="Q80" s="30"/>
    </row>
    <row r="81" spans="1:17" ht="3.75" hidden="1" customHeight="1">
      <c r="A81" s="46"/>
      <c r="B81" s="46"/>
      <c r="C81" s="30"/>
      <c r="D81" s="30"/>
      <c r="E81" s="30"/>
      <c r="F81" s="30"/>
      <c r="G81" s="30"/>
      <c r="H81" s="30"/>
      <c r="I81" s="30"/>
      <c r="J81" s="30"/>
      <c r="K81" s="57"/>
      <c r="L81" s="30"/>
      <c r="M81" s="54"/>
      <c r="N81" s="30"/>
      <c r="O81" s="80"/>
      <c r="P81" s="30"/>
      <c r="Q81" s="30"/>
    </row>
    <row r="82" spans="1:17" ht="9.75" hidden="1" customHeight="1">
      <c r="A82" s="46" t="s">
        <v>175</v>
      </c>
      <c r="B82" s="30"/>
      <c r="C82" s="30"/>
      <c r="D82" s="30"/>
      <c r="E82" s="30"/>
      <c r="F82" s="30"/>
      <c r="G82" s="30"/>
      <c r="H82" s="30"/>
      <c r="I82" s="30"/>
      <c r="J82" s="30"/>
      <c r="K82" s="57"/>
      <c r="L82" s="30"/>
      <c r="M82" s="84">
        <f>ROUND(M79+M80,2)</f>
        <v>0</v>
      </c>
      <c r="N82" s="30"/>
      <c r="O82" s="80">
        <f>ROUND([1]Report!M82/[1]Output!B$37,4)</f>
        <v>0</v>
      </c>
      <c r="P82" s="30"/>
      <c r="Q82" s="30"/>
    </row>
    <row r="83" spans="1:17" ht="9.75" hidden="1" customHeight="1">
      <c r="A83" s="46"/>
      <c r="B83" s="55" t="s">
        <v>176</v>
      </c>
      <c r="C83" s="30"/>
      <c r="D83" s="30"/>
      <c r="E83" s="30"/>
      <c r="F83" s="30"/>
      <c r="G83" s="30"/>
      <c r="H83" s="30"/>
      <c r="I83" s="30"/>
      <c r="J83" s="30"/>
      <c r="K83" s="57"/>
      <c r="L83" s="30"/>
      <c r="M83" s="54"/>
      <c r="N83" s="30"/>
      <c r="O83" s="80"/>
      <c r="P83" s="30"/>
      <c r="Q83" s="30"/>
    </row>
    <row r="84" spans="1:17" ht="9.75" hidden="1" customHeight="1">
      <c r="A84" s="30"/>
      <c r="B84" s="46" t="s">
        <v>177</v>
      </c>
      <c r="C84" s="30"/>
      <c r="D84" s="30"/>
      <c r="E84" s="30"/>
      <c r="G84" s="30"/>
      <c r="H84" s="30"/>
      <c r="I84" s="30"/>
      <c r="J84" s="30"/>
      <c r="K84" s="57"/>
      <c r="L84" s="30"/>
      <c r="M84" s="54"/>
      <c r="N84" s="30"/>
      <c r="O84" s="80">
        <f>ROUND([1]Report!M84/[1]Output!B$37,4)</f>
        <v>0</v>
      </c>
      <c r="P84" s="41"/>
      <c r="Q84" s="41"/>
    </row>
    <row r="85" spans="1:17" ht="35.25" hidden="1" customHeight="1">
      <c r="A85" s="46"/>
      <c r="B85" s="46"/>
      <c r="C85" s="30"/>
      <c r="D85" s="30"/>
      <c r="E85" s="30"/>
      <c r="F85" s="30"/>
      <c r="G85" s="30"/>
      <c r="H85" s="30"/>
      <c r="I85" s="30"/>
      <c r="J85" s="30"/>
      <c r="K85" s="57"/>
      <c r="L85" s="30"/>
      <c r="M85" s="54"/>
      <c r="N85" s="30"/>
      <c r="O85" s="80"/>
      <c r="P85" s="30"/>
      <c r="Q85" s="30"/>
    </row>
    <row r="86" spans="1:17" ht="11.25" customHeight="1">
      <c r="A86" s="46" t="s">
        <v>178</v>
      </c>
      <c r="B86" s="30"/>
      <c r="C86" s="30"/>
      <c r="D86" s="30"/>
      <c r="E86" s="30"/>
      <c r="F86" s="30"/>
      <c r="G86" s="30"/>
      <c r="H86" s="30"/>
      <c r="I86" s="30"/>
      <c r="J86" s="30"/>
      <c r="K86" s="57"/>
      <c r="L86" s="30"/>
      <c r="M86" s="132">
        <f>ROUND(M73,2)</f>
        <v>34796885.670000002</v>
      </c>
      <c r="N86" s="30"/>
      <c r="O86" s="80">
        <f>ROUND([1]Report!M86/[1]Output!B$37,4)</f>
        <v>1</v>
      </c>
      <c r="P86" s="30"/>
      <c r="Q86" s="30"/>
    </row>
    <row r="87" spans="1:17" ht="11.25" hidden="1" customHeight="1">
      <c r="A87" s="46"/>
      <c r="B87" s="46" t="s">
        <v>179</v>
      </c>
      <c r="C87" s="30"/>
      <c r="D87" s="30"/>
      <c r="E87" s="30"/>
      <c r="F87" s="30"/>
      <c r="G87" s="30"/>
      <c r="H87" s="30"/>
      <c r="I87" s="30"/>
      <c r="J87" s="30"/>
      <c r="K87" s="57"/>
      <c r="L87" s="30"/>
      <c r="M87" s="43">
        <f xml:space="preserve"> 0</f>
        <v>0</v>
      </c>
      <c r="N87" s="30"/>
      <c r="O87" s="80"/>
      <c r="P87" s="30"/>
      <c r="Q87" s="30"/>
    </row>
    <row r="88" spans="1:17" ht="11.25" hidden="1" customHeight="1" thickBot="1">
      <c r="A88" s="46" t="s">
        <v>180</v>
      </c>
      <c r="B88" s="30"/>
      <c r="C88" s="30"/>
      <c r="D88" s="30"/>
      <c r="E88" s="30"/>
      <c r="F88" s="30"/>
      <c r="G88" s="30"/>
      <c r="H88" s="30"/>
      <c r="I88" s="30"/>
      <c r="J88" s="30"/>
      <c r="K88" s="57"/>
      <c r="L88" s="30"/>
      <c r="M88" s="131">
        <f>M86+M87</f>
        <v>34796885.670000002</v>
      </c>
      <c r="N88" s="30"/>
      <c r="O88" s="80"/>
      <c r="P88" s="30"/>
      <c r="Q88" s="30"/>
    </row>
    <row r="89" spans="1:17" ht="11.25" customHeight="1">
      <c r="A89" s="46"/>
      <c r="B89" s="30"/>
      <c r="C89" s="30"/>
      <c r="D89" s="30"/>
      <c r="E89" s="30"/>
      <c r="F89" s="30"/>
      <c r="G89" s="30"/>
      <c r="H89" s="30"/>
      <c r="I89" s="30"/>
      <c r="J89" s="30"/>
      <c r="K89" s="57"/>
      <c r="L89" s="30"/>
      <c r="M89" s="54"/>
      <c r="N89" s="30"/>
      <c r="O89" s="80"/>
      <c r="P89" s="30"/>
      <c r="Q89" s="30"/>
    </row>
    <row r="90" spans="1:17" ht="10.5" hidden="1" customHeight="1">
      <c r="A90" s="46" t="s">
        <v>181</v>
      </c>
      <c r="C90" s="30"/>
      <c r="D90" s="30"/>
      <c r="E90" s="30"/>
      <c r="F90" s="30"/>
      <c r="G90" s="30"/>
      <c r="H90" s="30"/>
      <c r="I90" s="30"/>
      <c r="J90" s="30"/>
      <c r="K90" s="57"/>
      <c r="L90" s="30"/>
      <c r="M90" s="100"/>
      <c r="N90" s="30"/>
      <c r="O90" s="80"/>
      <c r="P90" s="30"/>
      <c r="Q90" s="30"/>
    </row>
    <row r="91" spans="1:17" ht="10.5" hidden="1" customHeight="1">
      <c r="A91" s="46"/>
      <c r="B91" s="46" t="s">
        <v>182</v>
      </c>
      <c r="C91" s="30"/>
      <c r="D91" s="30"/>
      <c r="E91" s="30"/>
      <c r="F91" s="30"/>
      <c r="G91" s="30"/>
      <c r="H91" s="30"/>
      <c r="I91" s="30"/>
      <c r="J91" s="30"/>
      <c r="K91" s="57"/>
      <c r="L91" s="30"/>
      <c r="M91" s="54">
        <f>O133</f>
        <v>-645.16</v>
      </c>
      <c r="N91" s="30"/>
      <c r="O91" s="80"/>
      <c r="P91" s="30"/>
      <c r="Q91" s="30"/>
    </row>
    <row r="92" spans="1:17" ht="10.5" hidden="1" customHeight="1">
      <c r="A92" s="46"/>
      <c r="B92" s="46" t="s">
        <v>183</v>
      </c>
      <c r="C92" s="30"/>
      <c r="D92" s="30"/>
      <c r="E92" s="30"/>
      <c r="F92" s="30"/>
      <c r="G92" s="30"/>
      <c r="H92" s="30"/>
      <c r="I92" s="30"/>
      <c r="J92" s="30"/>
      <c r="K92" s="57"/>
      <c r="L92" s="30"/>
      <c r="M92" s="54">
        <f>O134</f>
        <v>-858.01</v>
      </c>
      <c r="N92" s="30"/>
      <c r="O92" s="80"/>
      <c r="P92" s="30"/>
      <c r="Q92" s="30"/>
    </row>
    <row r="93" spans="1:17" ht="10.5" hidden="1" customHeight="1">
      <c r="A93" s="46"/>
      <c r="B93" s="46" t="s">
        <v>184</v>
      </c>
      <c r="C93" s="30"/>
      <c r="D93" s="30"/>
      <c r="E93" s="30"/>
      <c r="F93" s="30"/>
      <c r="G93" s="30"/>
      <c r="H93" s="30"/>
      <c r="I93" s="30"/>
      <c r="J93" s="30"/>
      <c r="K93" s="57"/>
      <c r="L93" s="30"/>
      <c r="M93" s="54">
        <f>O135</f>
        <v>0</v>
      </c>
      <c r="N93" s="30"/>
      <c r="O93" s="80"/>
      <c r="P93" s="30"/>
      <c r="Q93" s="30"/>
    </row>
    <row r="94" spans="1:17" ht="10.5" hidden="1" customHeight="1">
      <c r="A94" s="30"/>
      <c r="B94" s="46"/>
      <c r="C94" s="30"/>
      <c r="D94" s="30"/>
      <c r="E94" s="30"/>
      <c r="G94" s="30"/>
      <c r="H94" s="30"/>
      <c r="I94" s="30"/>
      <c r="J94" s="30"/>
      <c r="K94" s="57"/>
      <c r="L94" s="30"/>
      <c r="M94" s="54"/>
      <c r="N94" s="30"/>
      <c r="O94" s="80"/>
      <c r="P94" s="41"/>
      <c r="Q94" s="41"/>
    </row>
    <row r="95" spans="1:17" ht="12" hidden="1" customHeight="1" thickBot="1">
      <c r="A95" s="46" t="s">
        <v>185</v>
      </c>
      <c r="B95" s="46"/>
      <c r="C95" s="30"/>
      <c r="D95" s="30"/>
      <c r="E95" s="30"/>
      <c r="F95" s="30"/>
      <c r="G95" s="30"/>
      <c r="H95" s="30"/>
      <c r="I95" s="30"/>
      <c r="J95" s="30"/>
      <c r="K95" s="79" t="s">
        <v>99</v>
      </c>
      <c r="L95" s="30"/>
      <c r="M95" s="45">
        <f>ROUND(M86+M91+M92+M93,2)</f>
        <v>34795382.5</v>
      </c>
      <c r="N95" s="30"/>
      <c r="O95" s="80"/>
      <c r="P95" s="30"/>
      <c r="Q95" s="30"/>
    </row>
    <row r="96" spans="1:17" ht="12" customHeight="1">
      <c r="A96" s="46"/>
      <c r="B96" s="46"/>
      <c r="C96" s="30"/>
      <c r="D96" s="30"/>
      <c r="E96" s="30"/>
      <c r="F96" s="30"/>
      <c r="G96" s="30"/>
      <c r="H96" s="30"/>
      <c r="I96" s="30"/>
      <c r="J96" s="30"/>
      <c r="L96" s="30"/>
      <c r="N96" s="30"/>
      <c r="O96" s="80"/>
      <c r="P96" s="30"/>
      <c r="Q96" s="30"/>
    </row>
    <row r="97" spans="1:22" ht="12" hidden="1" customHeight="1">
      <c r="A97" s="30"/>
      <c r="B97" s="55" t="s">
        <v>186</v>
      </c>
      <c r="C97" s="30"/>
      <c r="D97" s="30"/>
      <c r="E97" s="42"/>
      <c r="F97" s="30"/>
      <c r="G97" s="30"/>
      <c r="H97" s="30"/>
      <c r="I97" s="30"/>
      <c r="J97" s="42"/>
      <c r="K97" s="57"/>
      <c r="L97" s="30"/>
      <c r="N97" s="30"/>
      <c r="P97" s="41"/>
      <c r="Q97" s="41"/>
    </row>
    <row r="98" spans="1:22" ht="12" hidden="1" customHeight="1">
      <c r="A98" s="30"/>
      <c r="B98" s="46" t="s">
        <v>187</v>
      </c>
      <c r="C98" s="30"/>
      <c r="D98" s="30"/>
      <c r="E98" s="42"/>
      <c r="F98" s="30"/>
      <c r="G98" s="30"/>
      <c r="H98" s="30"/>
      <c r="I98" s="30"/>
      <c r="J98" s="42"/>
      <c r="K98" s="57"/>
      <c r="L98" s="30"/>
      <c r="N98" s="30"/>
      <c r="P98" s="41"/>
      <c r="Q98" s="41"/>
    </row>
    <row r="99" spans="1:22" ht="12" hidden="1" customHeight="1">
      <c r="A99" s="30"/>
      <c r="B99" s="46" t="s">
        <v>188</v>
      </c>
      <c r="C99" s="30"/>
      <c r="D99" s="30"/>
      <c r="E99" s="42"/>
      <c r="F99" s="30"/>
      <c r="G99" s="30"/>
      <c r="H99" s="30"/>
      <c r="I99" s="30"/>
      <c r="J99" s="42"/>
      <c r="K99" s="57"/>
      <c r="L99" s="30"/>
      <c r="N99" s="30"/>
      <c r="P99" s="41"/>
      <c r="Q99" s="41"/>
    </row>
    <row r="100" spans="1:22" ht="12" hidden="1" customHeight="1">
      <c r="A100" s="30"/>
      <c r="B100" s="46" t="s">
        <v>189</v>
      </c>
      <c r="C100" s="30"/>
      <c r="D100" s="30"/>
      <c r="E100" s="42"/>
      <c r="F100" s="30"/>
      <c r="G100" s="30"/>
      <c r="H100" s="30"/>
      <c r="I100" s="30"/>
      <c r="J100" s="42"/>
      <c r="K100" s="57"/>
      <c r="L100" s="30"/>
      <c r="N100" s="30"/>
      <c r="P100" s="41"/>
      <c r="Q100" s="41"/>
    </row>
    <row r="101" spans="1:22" ht="12" hidden="1" customHeight="1">
      <c r="A101" s="30"/>
      <c r="B101" s="46" t="s">
        <v>190</v>
      </c>
      <c r="C101" s="30"/>
      <c r="D101" s="30"/>
      <c r="E101" s="42"/>
      <c r="F101" s="30"/>
      <c r="G101" s="30"/>
      <c r="H101" s="30"/>
      <c r="I101" s="30"/>
      <c r="J101" s="42"/>
      <c r="K101" s="57"/>
      <c r="L101" s="30"/>
      <c r="N101" s="30"/>
      <c r="P101" s="41"/>
      <c r="Q101" s="41"/>
    </row>
    <row r="102" spans="1:22" ht="12" hidden="1" customHeight="1">
      <c r="A102" s="30"/>
      <c r="B102" s="46" t="s">
        <v>173</v>
      </c>
      <c r="C102" s="30"/>
      <c r="D102" s="30"/>
      <c r="E102" s="42"/>
      <c r="F102" s="30"/>
      <c r="G102" s="30"/>
      <c r="H102" s="30"/>
      <c r="I102" s="30"/>
      <c r="J102" s="42"/>
      <c r="K102" s="57"/>
      <c r="L102" s="30"/>
      <c r="M102">
        <v>0</v>
      </c>
      <c r="N102" s="30"/>
      <c r="O102" s="80">
        <f>ROUND([1]Report!E102/[1]Output!B$37,4)</f>
        <v>0</v>
      </c>
      <c r="P102" s="41"/>
      <c r="Q102" s="41"/>
    </row>
    <row r="103" spans="1:22" ht="12" hidden="1" customHeight="1">
      <c r="A103" s="30"/>
      <c r="B103" s="46" t="s">
        <v>191</v>
      </c>
      <c r="C103" s="30"/>
      <c r="D103" s="30"/>
      <c r="E103" s="42"/>
      <c r="F103" s="30"/>
      <c r="G103" s="30"/>
      <c r="H103" s="30"/>
      <c r="I103" s="30"/>
      <c r="J103" s="42"/>
      <c r="K103" s="57"/>
      <c r="L103" s="30"/>
      <c r="N103" s="30"/>
      <c r="O103" s="80">
        <f>ROUND([1]Report!E103/[1]Output!B$37,4)</f>
        <v>0</v>
      </c>
      <c r="P103" s="41"/>
      <c r="Q103" s="41"/>
    </row>
    <row r="104" spans="1:22" ht="12" hidden="1" customHeight="1">
      <c r="A104" s="30"/>
      <c r="B104" s="46" t="s">
        <v>192</v>
      </c>
      <c r="C104" s="30"/>
      <c r="D104" s="30"/>
      <c r="E104" s="42"/>
      <c r="F104" s="30"/>
      <c r="G104" s="30"/>
      <c r="H104" s="30"/>
      <c r="I104" s="30"/>
      <c r="J104" s="42"/>
      <c r="K104" s="57"/>
      <c r="L104" s="30"/>
      <c r="N104" s="30"/>
      <c r="O104" s="80">
        <f>ROUND([1]Report!E104/[1]Output!B$37,4)</f>
        <v>0</v>
      </c>
      <c r="P104" s="41"/>
      <c r="Q104" s="41"/>
    </row>
    <row r="105" spans="1:22" ht="12" hidden="1" customHeight="1">
      <c r="A105" s="30"/>
      <c r="B105" s="46" t="s">
        <v>193</v>
      </c>
      <c r="C105" s="30"/>
      <c r="D105" s="30"/>
      <c r="E105" s="42"/>
      <c r="F105" s="30"/>
      <c r="G105" s="30"/>
      <c r="H105" s="30"/>
      <c r="I105" s="30"/>
      <c r="J105" s="42"/>
      <c r="K105" s="57"/>
      <c r="L105" s="30"/>
      <c r="N105" s="30"/>
      <c r="O105" s="80">
        <f>ROUND([1]Report!E105/[1]Output!B$37,4)</f>
        <v>0</v>
      </c>
      <c r="P105" s="41"/>
      <c r="Q105" s="41"/>
    </row>
    <row r="106" spans="1:22" ht="12" hidden="1" customHeight="1">
      <c r="A106" s="30"/>
      <c r="B106" s="46" t="s">
        <v>194</v>
      </c>
      <c r="C106" s="30"/>
      <c r="D106" s="30"/>
      <c r="E106" s="42"/>
      <c r="F106" s="30"/>
      <c r="G106" s="30"/>
      <c r="H106" s="30"/>
      <c r="I106" s="30"/>
      <c r="J106" s="42"/>
      <c r="K106" s="57"/>
      <c r="L106" s="30"/>
      <c r="N106" s="30"/>
      <c r="O106" s="80"/>
      <c r="P106" s="41"/>
      <c r="Q106" s="41"/>
    </row>
    <row r="107" spans="1:22" ht="12" hidden="1" customHeight="1">
      <c r="A107" s="30"/>
      <c r="B107" s="46" t="s">
        <v>195</v>
      </c>
      <c r="C107" s="30"/>
      <c r="D107" s="30"/>
      <c r="E107" s="42"/>
      <c r="F107" s="30"/>
      <c r="G107" s="30"/>
      <c r="H107" s="30"/>
      <c r="I107" s="30"/>
      <c r="J107" s="42"/>
      <c r="K107" s="57"/>
      <c r="L107" s="30"/>
      <c r="N107" s="30"/>
      <c r="O107" s="80"/>
      <c r="P107" s="41"/>
      <c r="Q107" s="41"/>
    </row>
    <row r="108" spans="1:22" ht="12" hidden="1" customHeight="1">
      <c r="A108" s="30"/>
      <c r="B108" s="46" t="s">
        <v>196</v>
      </c>
      <c r="C108" s="30"/>
      <c r="D108" s="30"/>
      <c r="E108" s="42"/>
      <c r="F108" s="30"/>
      <c r="G108" s="30"/>
      <c r="H108" s="30"/>
      <c r="I108" s="30"/>
      <c r="J108" s="42"/>
      <c r="K108" s="57"/>
      <c r="L108" s="30"/>
      <c r="N108" s="30"/>
      <c r="O108" s="80"/>
      <c r="P108" s="41"/>
      <c r="Q108" s="41"/>
    </row>
    <row r="109" spans="1:22" ht="12" hidden="1" customHeight="1">
      <c r="A109" s="30"/>
      <c r="B109" s="46" t="s">
        <v>100</v>
      </c>
      <c r="C109" s="30"/>
      <c r="D109" s="30"/>
      <c r="E109" s="42"/>
      <c r="F109" s="30"/>
      <c r="G109" s="30"/>
      <c r="H109" s="30"/>
      <c r="I109" s="30"/>
      <c r="J109" s="42">
        <f>[1]Process!C81</f>
        <v>0</v>
      </c>
      <c r="K109" s="57"/>
      <c r="L109" s="30"/>
      <c r="N109" s="30"/>
      <c r="O109" s="80"/>
      <c r="P109" s="41"/>
      <c r="Q109" s="41"/>
    </row>
    <row r="110" spans="1:22" ht="12" hidden="1" customHeight="1">
      <c r="A110" s="30"/>
      <c r="B110" s="46" t="s">
        <v>184</v>
      </c>
      <c r="D110" s="30"/>
      <c r="E110" s="42"/>
      <c r="F110" s="30"/>
      <c r="G110" s="30"/>
      <c r="H110" s="30"/>
      <c r="I110" s="30"/>
      <c r="J110" s="42"/>
      <c r="K110" s="57"/>
      <c r="L110" s="30"/>
      <c r="M110">
        <v>-645.16</v>
      </c>
      <c r="N110" s="30"/>
      <c r="O110" s="80"/>
      <c r="P110" s="41"/>
      <c r="Q110" s="41"/>
      <c r="V110" s="142">
        <f>E110+J110</f>
        <v>0</v>
      </c>
    </row>
    <row r="111" spans="1:22" ht="12" hidden="1" customHeight="1">
      <c r="A111" s="30"/>
      <c r="B111" s="46" t="s">
        <v>197</v>
      </c>
      <c r="D111" s="30"/>
      <c r="E111" s="42">
        <f>ROUND([1]Report!E112,2)</f>
        <v>0</v>
      </c>
      <c r="F111" s="30"/>
      <c r="G111" s="30"/>
      <c r="H111" s="30"/>
      <c r="I111" s="30"/>
      <c r="J111" s="42">
        <f>ROUND([1]Report!J112,2)</f>
        <v>0</v>
      </c>
      <c r="K111" s="57"/>
      <c r="L111" s="30"/>
      <c r="M111" s="42">
        <f>ROUND([1]Report!M112,2)</f>
        <v>-858.01</v>
      </c>
      <c r="N111" s="30"/>
      <c r="O111" s="80"/>
      <c r="P111" s="41"/>
      <c r="Q111" s="41"/>
      <c r="R111" s="42">
        <f>ROUND([1]Report!R112,2)</f>
        <v>0</v>
      </c>
      <c r="T111" s="42">
        <f>ROUND([1]Report!T112,2)</f>
        <v>0</v>
      </c>
      <c r="V111" s="142">
        <f>E111+J111</f>
        <v>0</v>
      </c>
    </row>
    <row r="112" spans="1:22" ht="12" hidden="1" customHeight="1" thickBot="1">
      <c r="A112" s="30"/>
      <c r="B112" s="46"/>
      <c r="D112" s="46"/>
      <c r="E112" s="45">
        <f>SUM(M90)</f>
        <v>0</v>
      </c>
      <c r="F112" s="30"/>
      <c r="G112" s="30"/>
      <c r="H112" s="30"/>
      <c r="I112" s="30"/>
      <c r="J112" s="45">
        <f>SUM(R90)</f>
        <v>0</v>
      </c>
      <c r="K112" s="57"/>
      <c r="L112" s="30"/>
      <c r="M112">
        <v>-858.01</v>
      </c>
      <c r="N112" s="30"/>
      <c r="O112" s="80"/>
      <c r="P112" s="41"/>
      <c r="Q112" s="41"/>
      <c r="V112" s="142">
        <f>E112+J112</f>
        <v>0</v>
      </c>
    </row>
    <row r="113" spans="1:22" ht="12" hidden="1" customHeight="1">
      <c r="A113" s="30"/>
      <c r="B113" s="46"/>
      <c r="C113" s="30"/>
      <c r="D113" s="46"/>
      <c r="E113" s="30"/>
      <c r="F113" s="30"/>
      <c r="G113" s="30"/>
      <c r="H113" s="30"/>
      <c r="I113" s="30"/>
      <c r="J113" s="30"/>
      <c r="K113" s="79"/>
      <c r="L113" s="30"/>
      <c r="N113" s="46"/>
      <c r="O113" s="80"/>
    </row>
    <row r="114" spans="1:22" ht="9.9499999999999993" customHeight="1">
      <c r="A114" s="30"/>
      <c r="B114" s="46"/>
      <c r="C114" s="30"/>
      <c r="D114" s="30"/>
      <c r="E114" s="30"/>
      <c r="F114" s="30"/>
      <c r="G114" s="30"/>
      <c r="H114" s="30"/>
      <c r="I114" s="30"/>
      <c r="J114" s="30"/>
      <c r="K114" s="57"/>
      <c r="L114" s="30"/>
      <c r="M114" s="30"/>
      <c r="N114" s="30"/>
    </row>
    <row r="115" spans="1:22" ht="9.9499999999999993" customHeight="1">
      <c r="A115" s="30"/>
      <c r="B115" s="30"/>
      <c r="C115" s="30"/>
      <c r="D115" s="30"/>
      <c r="E115" s="30"/>
      <c r="F115" s="30"/>
      <c r="G115" s="30"/>
      <c r="H115" s="30"/>
      <c r="I115" s="30"/>
      <c r="J115" s="30"/>
      <c r="K115" s="57"/>
      <c r="L115" s="30"/>
      <c r="M115" s="30"/>
      <c r="N115" s="30"/>
      <c r="O115" s="80"/>
      <c r="P115" s="30"/>
      <c r="Q115" s="30"/>
    </row>
    <row r="116" spans="1:22" ht="9.9499999999999993" customHeight="1">
      <c r="A116" s="30"/>
      <c r="B116" s="30"/>
      <c r="C116" s="30"/>
      <c r="D116" s="30"/>
      <c r="E116" s="30"/>
      <c r="F116" s="30"/>
      <c r="G116" s="30"/>
      <c r="H116" s="30"/>
      <c r="I116" s="30"/>
      <c r="J116" s="30"/>
      <c r="K116" s="57"/>
      <c r="L116" s="30"/>
      <c r="M116" s="30"/>
      <c r="N116" s="30"/>
      <c r="O116" s="80"/>
      <c r="P116" s="30"/>
      <c r="Q116" s="120"/>
    </row>
    <row r="117" spans="1:22" s="22" customFormat="1" ht="9.9499999999999993" customHeight="1">
      <c r="A117" s="46"/>
      <c r="B117" s="62"/>
      <c r="C117" s="63"/>
      <c r="D117" s="63"/>
      <c r="E117" s="192" t="s">
        <v>198</v>
      </c>
      <c r="F117" s="193"/>
      <c r="G117" s="193"/>
      <c r="H117" s="193"/>
      <c r="I117" s="193"/>
      <c r="J117" s="193"/>
      <c r="K117" s="193"/>
      <c r="L117" s="193"/>
      <c r="M117" s="193"/>
      <c r="N117" s="193"/>
      <c r="O117" s="193"/>
      <c r="P117" s="143"/>
      <c r="Q117" s="144"/>
      <c r="R117" s="144"/>
      <c r="S117" s="144"/>
      <c r="T117" s="144"/>
      <c r="U117" s="144"/>
      <c r="V117" s="144"/>
    </row>
    <row r="118" spans="1:22" ht="9.9499999999999993" customHeight="1">
      <c r="A118" s="46"/>
      <c r="B118" s="66"/>
      <c r="C118" s="67"/>
      <c r="D118" s="67"/>
      <c r="F118" s="64"/>
      <c r="G118" s="64"/>
      <c r="H118" s="64"/>
      <c r="I118" s="64"/>
      <c r="J118" s="64"/>
      <c r="K118" s="65"/>
      <c r="M118" s="64" t="s">
        <v>199</v>
      </c>
      <c r="N118" s="64"/>
      <c r="O118" s="136" t="s">
        <v>200</v>
      </c>
      <c r="P118" s="30"/>
      <c r="Q118" s="30"/>
      <c r="R118" s="64"/>
      <c r="S118" s="145"/>
      <c r="T118" s="64"/>
      <c r="U118" s="145"/>
      <c r="V118" s="145"/>
    </row>
    <row r="119" spans="1:22" ht="9.9499999999999993" customHeight="1">
      <c r="A119" s="46"/>
      <c r="B119" s="66" t="s">
        <v>201</v>
      </c>
      <c r="C119" s="67"/>
      <c r="D119" s="67"/>
      <c r="F119" s="73"/>
      <c r="G119" s="73"/>
      <c r="H119" s="73"/>
      <c r="I119" s="73"/>
      <c r="J119" s="116"/>
      <c r="K119" s="73"/>
      <c r="M119" s="116">
        <f>ROUND([1]Process!C78,4)</f>
        <v>3500000</v>
      </c>
      <c r="N119" s="73"/>
      <c r="O119" s="76">
        <f>M119</f>
        <v>3500000</v>
      </c>
      <c r="P119" s="30"/>
      <c r="Q119" s="30"/>
      <c r="R119" s="116"/>
      <c r="S119" s="145"/>
      <c r="T119" s="116"/>
      <c r="U119" s="145"/>
      <c r="V119" s="145"/>
    </row>
    <row r="120" spans="1:22" ht="9.9499999999999993" customHeight="1">
      <c r="A120" s="46"/>
      <c r="B120" s="66"/>
      <c r="C120" s="67"/>
      <c r="D120" s="67"/>
      <c r="F120" s="67"/>
      <c r="G120" s="67"/>
      <c r="H120" s="67"/>
      <c r="I120" s="67"/>
      <c r="J120" s="67"/>
      <c r="K120" s="68"/>
      <c r="M120" s="67"/>
      <c r="N120" s="67"/>
      <c r="O120" s="146"/>
      <c r="P120" s="30"/>
      <c r="Q120" s="30"/>
      <c r="R120" s="67"/>
      <c r="S120" s="145"/>
      <c r="T120" s="67"/>
      <c r="U120" s="145"/>
      <c r="V120" s="145"/>
    </row>
    <row r="121" spans="1:22" ht="9.9499999999999993" customHeight="1">
      <c r="A121" s="46"/>
      <c r="B121" s="66" t="s">
        <v>202</v>
      </c>
      <c r="C121" s="67"/>
      <c r="D121" s="67"/>
      <c r="F121" s="71"/>
      <c r="G121" s="71"/>
      <c r="H121" s="71"/>
      <c r="I121" s="71"/>
      <c r="J121" s="117"/>
      <c r="K121" s="71"/>
      <c r="M121" s="117">
        <f>[1]Process!C80</f>
        <v>10.130109889</v>
      </c>
      <c r="N121" s="71"/>
      <c r="O121" s="76">
        <f>M121</f>
        <v>10.130109889</v>
      </c>
      <c r="P121" s="30"/>
      <c r="Q121" s="30"/>
      <c r="R121" s="117"/>
      <c r="S121" s="145"/>
      <c r="T121" s="117"/>
      <c r="U121" s="145"/>
      <c r="V121" s="145"/>
    </row>
    <row r="122" spans="1:22" ht="9.9499999999999993" customHeight="1">
      <c r="A122" s="46"/>
      <c r="B122" s="66"/>
      <c r="C122" s="67"/>
      <c r="D122" s="67"/>
      <c r="F122" s="67"/>
      <c r="G122" s="67"/>
      <c r="H122" s="67"/>
      <c r="I122" s="67"/>
      <c r="J122" s="67"/>
      <c r="K122" s="68"/>
      <c r="M122" s="67"/>
      <c r="N122" s="67"/>
      <c r="O122" s="146"/>
      <c r="P122" s="30"/>
      <c r="Q122" s="30"/>
      <c r="R122" s="67"/>
      <c r="S122" s="145"/>
      <c r="T122" s="67"/>
      <c r="U122" s="145"/>
      <c r="V122" s="145"/>
    </row>
    <row r="123" spans="1:22" ht="9.9499999999999993" customHeight="1">
      <c r="A123" s="22"/>
      <c r="B123" s="147" t="s">
        <v>203</v>
      </c>
      <c r="C123" s="144"/>
      <c r="D123" s="144"/>
      <c r="E123" s="148"/>
      <c r="F123" s="149"/>
      <c r="G123" s="149"/>
      <c r="H123" s="149"/>
      <c r="I123" s="149"/>
      <c r="J123" s="150"/>
      <c r="K123" s="149"/>
      <c r="L123" s="148"/>
      <c r="M123" s="150">
        <f>ROUND(IF(M121=0,0,ROUND(M119/M121*M121,4)),4)</f>
        <v>3500000</v>
      </c>
      <c r="N123" s="149"/>
      <c r="O123" s="76">
        <f>M123</f>
        <v>3500000</v>
      </c>
      <c r="Q123" s="145"/>
      <c r="R123" s="150"/>
      <c r="S123" s="145"/>
      <c r="T123" s="150"/>
      <c r="U123" s="145"/>
      <c r="V123" s="145"/>
    </row>
    <row r="124" spans="1:22" ht="9.9499999999999993" hidden="1" customHeight="1">
      <c r="A124" s="22"/>
      <c r="B124" s="121" t="s">
        <v>204</v>
      </c>
      <c r="C124" s="67"/>
      <c r="D124" s="67"/>
      <c r="F124" s="116"/>
      <c r="G124" s="116"/>
      <c r="H124" s="116"/>
      <c r="I124" s="116"/>
      <c r="J124" s="116"/>
      <c r="K124" s="116"/>
      <c r="M124" s="116"/>
      <c r="N124" s="116"/>
      <c r="O124" s="76"/>
      <c r="P124" s="120"/>
      <c r="Q124" s="120"/>
      <c r="R124" s="116"/>
      <c r="S124" s="145"/>
      <c r="T124" s="116"/>
      <c r="U124" s="145"/>
      <c r="V124" s="145"/>
    </row>
    <row r="125" spans="1:22" ht="9.9499999999999993" hidden="1" customHeight="1">
      <c r="A125" s="22"/>
      <c r="B125" s="66" t="s">
        <v>205</v>
      </c>
      <c r="C125" s="67"/>
      <c r="D125" s="67"/>
      <c r="F125" s="117"/>
      <c r="G125" s="117"/>
      <c r="H125" s="117"/>
      <c r="I125" s="117"/>
      <c r="J125" s="70"/>
      <c r="K125" s="117"/>
      <c r="M125" s="70">
        <f>[1]Process!C77</f>
        <v>35455384.609999999</v>
      </c>
      <c r="N125" s="117"/>
      <c r="O125" s="122">
        <f>M125+J125</f>
        <v>35455384.609999999</v>
      </c>
      <c r="P125" s="120"/>
      <c r="Q125" s="120"/>
      <c r="R125" s="70"/>
      <c r="S125" s="145"/>
      <c r="T125" s="70"/>
      <c r="U125" s="145"/>
      <c r="V125" s="145"/>
    </row>
    <row r="126" spans="1:22" ht="9.9499999999999993" hidden="1" customHeight="1">
      <c r="A126" s="22"/>
      <c r="B126" s="123" t="s">
        <v>206</v>
      </c>
      <c r="C126" s="124"/>
      <c r="D126" s="125"/>
      <c r="F126" s="117"/>
      <c r="G126" s="117"/>
      <c r="H126" s="125"/>
      <c r="I126" s="117"/>
      <c r="J126" s="70"/>
      <c r="K126" s="125"/>
      <c r="M126" s="70">
        <f>[1]Process!C90+[1]Process!C91</f>
        <v>0</v>
      </c>
      <c r="N126" s="117"/>
      <c r="O126" s="122">
        <f>M126+J126</f>
        <v>0</v>
      </c>
      <c r="P126" s="120"/>
      <c r="Q126" s="120"/>
      <c r="R126" s="70"/>
      <c r="S126" s="125"/>
      <c r="T126" s="70"/>
      <c r="U126" s="125"/>
      <c r="V126" s="145"/>
    </row>
    <row r="127" spans="1:22" ht="9.9499999999999993" hidden="1" customHeight="1">
      <c r="A127" s="22"/>
      <c r="B127" s="126" t="s">
        <v>207</v>
      </c>
      <c r="C127" s="127"/>
      <c r="D127" s="127"/>
      <c r="F127" s="127"/>
      <c r="G127" s="127"/>
      <c r="H127" s="127"/>
      <c r="I127" s="127"/>
      <c r="J127" s="128"/>
      <c r="K127" s="129"/>
      <c r="M127" s="128">
        <f>SUM(M125:M126)</f>
        <v>35455384.609999999</v>
      </c>
      <c r="N127" s="127"/>
      <c r="O127" s="130">
        <f>M127+J127</f>
        <v>35455384.609999999</v>
      </c>
      <c r="P127" s="120"/>
      <c r="Q127" s="120"/>
      <c r="R127" s="70"/>
      <c r="S127" s="145"/>
      <c r="T127" s="70"/>
      <c r="U127" s="145"/>
      <c r="V127" s="145"/>
    </row>
    <row r="128" spans="1:22" ht="9.9499999999999993" customHeight="1">
      <c r="A128" s="22"/>
      <c r="B128" s="143"/>
      <c r="C128" s="143"/>
      <c r="D128" s="143"/>
      <c r="E128" s="148"/>
      <c r="F128" s="143"/>
      <c r="G128" s="143"/>
      <c r="H128" s="143"/>
      <c r="I128" s="143"/>
      <c r="J128" s="82"/>
      <c r="K128" s="151"/>
      <c r="L128" s="148"/>
      <c r="M128" s="82"/>
      <c r="N128" s="82"/>
      <c r="O128" s="152"/>
      <c r="P128" s="137"/>
      <c r="Q128" s="120"/>
      <c r="R128" s="67"/>
      <c r="S128" s="145"/>
      <c r="T128" s="67"/>
      <c r="U128" s="145"/>
      <c r="V128" s="145"/>
    </row>
    <row r="129" spans="1:22" ht="9.9499999999999993" customHeight="1">
      <c r="A129" s="46"/>
      <c r="B129" s="62" t="s">
        <v>208</v>
      </c>
      <c r="C129" s="63"/>
      <c r="D129" s="63"/>
      <c r="F129" s="70"/>
      <c r="G129" s="72"/>
      <c r="H129" s="72"/>
      <c r="I129" s="72"/>
      <c r="J129" s="85"/>
      <c r="K129" s="72"/>
      <c r="M129" s="85">
        <f>O129</f>
        <v>34796885.670000002</v>
      </c>
      <c r="N129" s="72"/>
      <c r="O129" s="135">
        <f>M88</f>
        <v>34796885.670000002</v>
      </c>
      <c r="P129" s="137"/>
      <c r="Q129" s="120"/>
      <c r="R129" s="85"/>
      <c r="S129" s="145"/>
      <c r="T129" s="85"/>
      <c r="U129" s="145"/>
      <c r="V129" s="145"/>
    </row>
    <row r="130" spans="1:22" ht="9.9499999999999993" customHeight="1">
      <c r="A130" s="46"/>
      <c r="B130" s="66" t="s">
        <v>209</v>
      </c>
      <c r="C130" s="67"/>
      <c r="D130" s="67"/>
      <c r="F130" s="85"/>
      <c r="G130" s="85"/>
      <c r="H130" s="85"/>
      <c r="I130" s="85"/>
      <c r="J130" s="85"/>
      <c r="K130" s="85"/>
      <c r="M130" s="133">
        <f>[1]Process!C93</f>
        <v>0</v>
      </c>
      <c r="N130" s="85"/>
      <c r="O130" s="134">
        <f>M130</f>
        <v>0</v>
      </c>
      <c r="R130" s="85"/>
      <c r="S130" s="145"/>
      <c r="T130" s="85"/>
      <c r="U130" s="145"/>
      <c r="V130" s="145"/>
    </row>
    <row r="131" spans="1:22" ht="9.9499999999999993" customHeight="1">
      <c r="A131" s="46"/>
      <c r="B131" s="66" t="s">
        <v>210</v>
      </c>
      <c r="C131" s="67"/>
      <c r="D131" s="67"/>
      <c r="F131" s="85"/>
      <c r="G131" s="85"/>
      <c r="H131" s="85"/>
      <c r="I131" s="85"/>
      <c r="J131" s="85"/>
      <c r="K131" s="85"/>
      <c r="M131" s="85">
        <f>M129+M130</f>
        <v>34796885.670000002</v>
      </c>
      <c r="N131" s="85"/>
      <c r="O131" s="135">
        <f>O129+O130</f>
        <v>34796885.670000002</v>
      </c>
      <c r="R131" s="85"/>
      <c r="S131" s="145"/>
      <c r="T131" s="85"/>
      <c r="U131" s="145"/>
      <c r="V131" s="145"/>
    </row>
    <row r="132" spans="1:22" ht="9.9499999999999993" hidden="1" customHeight="1">
      <c r="A132" s="46"/>
      <c r="B132" s="66" t="s">
        <v>211</v>
      </c>
      <c r="C132" s="67"/>
      <c r="D132" s="67"/>
      <c r="F132" s="70"/>
      <c r="G132" s="70"/>
      <c r="H132" s="70"/>
      <c r="I132" s="70"/>
      <c r="J132" s="153"/>
      <c r="K132" s="70"/>
      <c r="M132" s="153"/>
      <c r="N132" s="70"/>
      <c r="O132" s="146"/>
      <c r="P132" s="30"/>
      <c r="Q132" s="30"/>
      <c r="R132" s="153"/>
      <c r="S132" s="145"/>
      <c r="T132" s="153"/>
      <c r="U132" s="145"/>
      <c r="V132" s="145"/>
    </row>
    <row r="133" spans="1:22" ht="9.9499999999999993" customHeight="1">
      <c r="A133" s="46"/>
      <c r="B133" s="66" t="s">
        <v>184</v>
      </c>
      <c r="C133" s="67"/>
      <c r="D133" s="67"/>
      <c r="F133" s="70"/>
      <c r="G133" s="70"/>
      <c r="H133" s="70"/>
      <c r="I133" s="70"/>
      <c r="J133" s="154"/>
      <c r="K133" s="70"/>
      <c r="M133" s="154">
        <f>M110</f>
        <v>-645.16</v>
      </c>
      <c r="N133" s="70"/>
      <c r="O133" s="155">
        <f>M133</f>
        <v>-645.16</v>
      </c>
      <c r="P133" s="30"/>
      <c r="Q133" s="30"/>
      <c r="R133" s="154"/>
      <c r="S133" s="145"/>
      <c r="T133" s="154"/>
      <c r="U133" s="145"/>
      <c r="V133" s="145"/>
    </row>
    <row r="134" spans="1:22" ht="9.9499999999999993" customHeight="1">
      <c r="A134" s="46"/>
      <c r="B134" s="99" t="s">
        <v>212</v>
      </c>
      <c r="C134" s="67"/>
      <c r="D134" s="67"/>
      <c r="F134" s="70"/>
      <c r="G134" s="70"/>
      <c r="H134" s="70"/>
      <c r="I134" s="70"/>
      <c r="J134" s="154"/>
      <c r="K134" s="70"/>
      <c r="M134" s="154">
        <f>M111</f>
        <v>-858.01</v>
      </c>
      <c r="N134" s="70"/>
      <c r="O134" s="155">
        <f>M134</f>
        <v>-858.01</v>
      </c>
      <c r="P134" s="30"/>
      <c r="Q134" s="30"/>
      <c r="R134" s="154"/>
      <c r="S134" s="145"/>
      <c r="T134" s="154"/>
      <c r="U134" s="145"/>
      <c r="V134" s="145"/>
    </row>
    <row r="135" spans="1:22" ht="9.9499999999999993" hidden="1" customHeight="1">
      <c r="A135" s="46"/>
      <c r="B135" s="99" t="s">
        <v>213</v>
      </c>
      <c r="C135" s="67"/>
      <c r="D135" s="67"/>
      <c r="F135" s="70"/>
      <c r="G135" s="70"/>
      <c r="H135" s="70"/>
      <c r="I135" s="70"/>
      <c r="J135" s="154"/>
      <c r="K135" s="70"/>
      <c r="M135" s="154">
        <v>0</v>
      </c>
      <c r="N135" s="70"/>
      <c r="O135" s="76">
        <v>0</v>
      </c>
      <c r="P135" s="30"/>
      <c r="Q135" s="30"/>
      <c r="R135" s="154"/>
      <c r="S135" s="145"/>
      <c r="T135" s="154"/>
      <c r="U135" s="145"/>
      <c r="V135" s="145"/>
    </row>
    <row r="136" spans="1:22" ht="9.9499999999999993" hidden="1" customHeight="1">
      <c r="A136" s="46"/>
      <c r="B136" s="99" t="s">
        <v>214</v>
      </c>
      <c r="C136" s="67"/>
      <c r="D136" s="67"/>
      <c r="F136" s="70"/>
      <c r="G136" s="70"/>
      <c r="H136" s="70"/>
      <c r="I136" s="70"/>
      <c r="J136" s="154"/>
      <c r="K136" s="70"/>
      <c r="M136" s="154">
        <f>ROUND((-(M9*0.3/100/[1]Process!C176)*[1]Process!C177),2)</f>
        <v>-283.54000000000002</v>
      </c>
      <c r="N136" s="70"/>
      <c r="O136" s="155">
        <f>M136</f>
        <v>-283.54000000000002</v>
      </c>
      <c r="P136" s="30"/>
      <c r="Q136" s="30"/>
      <c r="R136" s="154"/>
      <c r="S136" s="145"/>
      <c r="T136" s="154"/>
      <c r="U136" s="145"/>
      <c r="V136" s="145"/>
    </row>
    <row r="137" spans="1:22" ht="9.9499999999999993" customHeight="1">
      <c r="A137" s="46"/>
      <c r="B137" s="99" t="s">
        <v>286</v>
      </c>
      <c r="C137" s="67"/>
      <c r="D137" s="67"/>
      <c r="F137" s="70"/>
      <c r="G137" s="70"/>
      <c r="H137" s="70"/>
      <c r="I137" s="70"/>
      <c r="J137" s="154"/>
      <c r="K137" s="70"/>
      <c r="M137" s="154">
        <f>-ROUND(IF(M131&lt;550000000,(M131*0.03%/[1]Process!C176)*[1]Process!C177,((550000000*0.03%+(M131-550000000)*0.02%)/[1]Process!C176)*[1]Process!C177),2)</f>
        <v>-28.6</v>
      </c>
      <c r="N137" s="70"/>
      <c r="O137" s="155">
        <f>M137</f>
        <v>-28.6</v>
      </c>
      <c r="P137" s="30"/>
      <c r="Q137" s="30"/>
      <c r="R137" s="154"/>
      <c r="S137" s="145"/>
      <c r="T137" s="154"/>
      <c r="U137" s="145"/>
      <c r="V137" s="145"/>
    </row>
    <row r="138" spans="1:22" ht="9.9499999999999993" customHeight="1">
      <c r="A138" s="46"/>
      <c r="B138" s="66" t="s">
        <v>215</v>
      </c>
      <c r="C138" s="67"/>
      <c r="D138" s="67"/>
      <c r="F138" s="70"/>
      <c r="G138" s="70"/>
      <c r="H138" s="70"/>
      <c r="I138" s="70"/>
      <c r="J138" s="154"/>
      <c r="K138" s="70"/>
      <c r="M138" s="187">
        <f>M131+M133+M134+M137</f>
        <v>34795353.900000006</v>
      </c>
      <c r="N138" s="70"/>
      <c r="O138" s="135">
        <f>O131+O133+O134+O135+O137</f>
        <v>34795353.900000006</v>
      </c>
      <c r="P138" s="30"/>
      <c r="Q138" s="30"/>
      <c r="R138" s="154"/>
      <c r="S138" s="145"/>
      <c r="T138" s="154"/>
      <c r="U138" s="145"/>
      <c r="V138" s="145"/>
    </row>
    <row r="139" spans="1:22" ht="9.9499999999999993" customHeight="1">
      <c r="A139" s="46"/>
      <c r="B139" s="66"/>
      <c r="C139" s="67"/>
      <c r="D139" s="67"/>
      <c r="F139" s="70"/>
      <c r="G139" s="70"/>
      <c r="H139" s="70"/>
      <c r="I139" s="70"/>
      <c r="J139" s="156"/>
      <c r="K139" s="70"/>
      <c r="M139" s="156"/>
      <c r="N139" s="70"/>
      <c r="O139" s="146"/>
      <c r="P139" s="30"/>
      <c r="Q139" s="30"/>
      <c r="R139" s="156"/>
      <c r="S139" s="145"/>
      <c r="T139" s="156"/>
      <c r="U139" s="145"/>
      <c r="V139" s="145"/>
    </row>
    <row r="140" spans="1:22" ht="9.9499999999999993" customHeight="1">
      <c r="A140" s="46"/>
      <c r="B140" s="66" t="s">
        <v>216</v>
      </c>
      <c r="C140" s="67"/>
      <c r="D140" s="67"/>
      <c r="F140" s="70"/>
      <c r="G140" s="70"/>
      <c r="H140" s="70"/>
      <c r="I140" s="70"/>
      <c r="J140" s="154"/>
      <c r="K140" s="70"/>
      <c r="M140" s="154">
        <v>0</v>
      </c>
      <c r="N140" s="70"/>
      <c r="O140" s="155">
        <f>M140</f>
        <v>0</v>
      </c>
      <c r="P140" s="30"/>
      <c r="Q140" s="30"/>
      <c r="R140" s="154"/>
      <c r="S140" s="145"/>
      <c r="T140" s="154"/>
      <c r="U140" s="145"/>
      <c r="V140" s="145"/>
    </row>
    <row r="141" spans="1:22" ht="9.9499999999999993" customHeight="1" thickBot="1">
      <c r="A141" s="46"/>
      <c r="B141" s="66" t="s">
        <v>217</v>
      </c>
      <c r="C141" s="67"/>
      <c r="D141" s="67"/>
      <c r="F141" s="70"/>
      <c r="G141" s="70"/>
      <c r="H141" s="70"/>
      <c r="I141" s="70"/>
      <c r="J141" s="70"/>
      <c r="K141" s="70"/>
      <c r="M141" s="112">
        <f>M131+M133+M134+M137+M140</f>
        <v>34795353.900000006</v>
      </c>
      <c r="N141" s="70"/>
      <c r="O141" s="188">
        <f>O131+O133+O134+O135+O137+O140</f>
        <v>34795353.900000006</v>
      </c>
      <c r="P141" s="30"/>
      <c r="Q141" s="30"/>
      <c r="R141" s="70"/>
      <c r="S141" s="145"/>
      <c r="T141" s="70"/>
      <c r="U141" s="145"/>
      <c r="V141" s="145"/>
    </row>
    <row r="142" spans="1:22" ht="9.9499999999999993" customHeight="1" thickTop="1">
      <c r="A142" s="46"/>
      <c r="B142" s="66"/>
      <c r="C142" s="67"/>
      <c r="D142" s="67"/>
      <c r="F142" s="70"/>
      <c r="G142" s="70"/>
      <c r="H142" s="70"/>
      <c r="I142" s="70"/>
      <c r="J142" s="85"/>
      <c r="K142" s="70"/>
      <c r="M142" s="85"/>
      <c r="N142" s="70"/>
      <c r="O142" s="146"/>
      <c r="P142" s="30"/>
      <c r="Q142" s="30"/>
      <c r="R142" s="85"/>
      <c r="S142" s="145"/>
      <c r="T142" s="85"/>
      <c r="U142" s="145"/>
      <c r="V142" s="145"/>
    </row>
    <row r="143" spans="1:22" ht="9.9499999999999993" customHeight="1">
      <c r="A143" s="46"/>
      <c r="B143" s="66" t="s">
        <v>218</v>
      </c>
      <c r="C143" s="67"/>
      <c r="D143" s="67"/>
      <c r="F143" s="73"/>
      <c r="G143" s="73"/>
      <c r="H143" s="73"/>
      <c r="I143" s="73"/>
      <c r="J143" s="116"/>
      <c r="K143" s="73"/>
      <c r="M143" s="116">
        <f>M119</f>
        <v>3500000</v>
      </c>
      <c r="N143" s="73"/>
      <c r="O143" s="146"/>
      <c r="P143" s="30"/>
      <c r="Q143" s="30"/>
      <c r="R143" s="116"/>
      <c r="S143" s="145"/>
      <c r="T143" s="116"/>
      <c r="U143" s="145"/>
      <c r="V143" s="145"/>
    </row>
    <row r="144" spans="1:22" ht="8.25" hidden="1" customHeight="1" thickTop="1">
      <c r="A144" s="46"/>
      <c r="B144" s="66"/>
      <c r="C144" s="67"/>
      <c r="D144" s="67"/>
      <c r="F144" s="67"/>
      <c r="G144" s="67"/>
      <c r="H144" s="67"/>
      <c r="I144" s="67"/>
      <c r="J144" s="67"/>
      <c r="K144" s="68"/>
      <c r="M144" s="67"/>
      <c r="N144" s="67"/>
      <c r="O144" s="146"/>
      <c r="P144" s="30"/>
      <c r="Q144" s="30"/>
      <c r="R144" s="67"/>
      <c r="S144" s="145"/>
      <c r="T144" s="67"/>
      <c r="U144" s="145"/>
      <c r="V144" s="145"/>
    </row>
    <row r="145" spans="1:22" ht="9.9499999999999993" hidden="1" customHeight="1" thickTop="1">
      <c r="A145" s="46"/>
      <c r="B145" s="66" t="s">
        <v>219</v>
      </c>
      <c r="C145" s="67"/>
      <c r="D145" s="67"/>
      <c r="F145" s="114"/>
      <c r="G145" s="114"/>
      <c r="H145" s="114"/>
      <c r="I145" s="114"/>
      <c r="J145" s="118"/>
      <c r="K145" s="68"/>
      <c r="N145" s="67"/>
      <c r="O145" s="115">
        <f>ROUND(M95-R239,2)</f>
        <v>34960778.600000001</v>
      </c>
      <c r="P145" s="30"/>
      <c r="Q145" s="30"/>
      <c r="R145" s="118"/>
      <c r="S145" s="145"/>
      <c r="T145" s="118"/>
      <c r="U145" s="145"/>
      <c r="V145" s="145"/>
    </row>
    <row r="146" spans="1:22" ht="9.9499999999999993" hidden="1" customHeight="1" thickTop="1">
      <c r="A146" s="46"/>
      <c r="B146" s="66"/>
      <c r="C146" s="67"/>
      <c r="D146" s="67"/>
      <c r="F146" s="67"/>
      <c r="G146" s="67"/>
      <c r="H146" s="67"/>
      <c r="I146" s="67"/>
      <c r="J146" s="85"/>
      <c r="K146" s="68"/>
      <c r="N146" s="67"/>
      <c r="O146" s="75"/>
      <c r="P146" s="30"/>
      <c r="Q146" s="30"/>
      <c r="R146" s="85"/>
      <c r="S146" s="145"/>
      <c r="T146" s="85"/>
      <c r="U146" s="145"/>
      <c r="V146" s="145"/>
    </row>
    <row r="147" spans="1:22" ht="9.9499999999999993" hidden="1" customHeight="1" thickTop="1">
      <c r="A147" s="46"/>
      <c r="B147" s="66" t="s">
        <v>220</v>
      </c>
      <c r="C147" s="67"/>
      <c r="D147" s="67"/>
      <c r="F147" s="114"/>
      <c r="G147" s="114"/>
      <c r="H147" s="114"/>
      <c r="I147" s="114"/>
      <c r="J147" s="85"/>
      <c r="K147" s="68"/>
      <c r="N147" s="67"/>
      <c r="O147" s="75">
        <f>ROUND(R239,2)</f>
        <v>-165396.1</v>
      </c>
      <c r="P147" s="30"/>
      <c r="Q147" s="30"/>
      <c r="R147" s="85"/>
      <c r="S147" s="145"/>
      <c r="T147" s="85"/>
      <c r="U147" s="145"/>
      <c r="V147" s="145"/>
    </row>
    <row r="148" spans="1:22" ht="9.9499999999999993" hidden="1" customHeight="1" thickTop="1">
      <c r="A148" s="46"/>
      <c r="B148" s="66"/>
      <c r="C148" s="67"/>
      <c r="D148" s="67"/>
      <c r="F148" s="67"/>
      <c r="G148" s="67"/>
      <c r="H148" s="67"/>
      <c r="I148" s="67"/>
      <c r="J148" s="67"/>
      <c r="K148" s="68"/>
      <c r="N148" s="67"/>
      <c r="O148" s="69"/>
      <c r="P148" s="30"/>
      <c r="Q148" s="30"/>
      <c r="R148" s="67"/>
      <c r="S148" s="145"/>
      <c r="T148" s="67"/>
      <c r="U148" s="145"/>
      <c r="V148" s="145"/>
    </row>
    <row r="149" spans="1:22" ht="9.9499999999999993" hidden="1" customHeight="1" thickTop="1">
      <c r="A149" s="46"/>
      <c r="B149" s="66" t="s">
        <v>221</v>
      </c>
      <c r="C149" s="67"/>
      <c r="D149" s="67"/>
      <c r="F149" s="74"/>
      <c r="G149" s="74"/>
      <c r="H149" s="74"/>
      <c r="I149" s="74"/>
      <c r="J149" s="116"/>
      <c r="K149" s="68"/>
      <c r="N149" s="67"/>
      <c r="O149" s="76">
        <f>IF(M143=0,0,ROUND(O145/M143,4))</f>
        <v>9.9887999999999995</v>
      </c>
      <c r="P149" s="30"/>
      <c r="Q149" s="30"/>
      <c r="R149" s="116"/>
      <c r="S149" s="145"/>
      <c r="T149" s="116"/>
      <c r="U149" s="145"/>
      <c r="V149" s="145"/>
    </row>
    <row r="150" spans="1:22" ht="9.9499999999999993" hidden="1" customHeight="1" thickTop="1">
      <c r="A150" s="46"/>
      <c r="B150" s="66"/>
      <c r="C150" s="67"/>
      <c r="D150" s="67"/>
      <c r="F150" s="67"/>
      <c r="G150" s="67"/>
      <c r="H150" s="67"/>
      <c r="I150" s="67"/>
      <c r="J150" s="116"/>
      <c r="K150" s="68"/>
      <c r="N150" s="67"/>
      <c r="O150" s="76"/>
      <c r="P150" s="30"/>
      <c r="Q150" s="30"/>
      <c r="R150" s="116"/>
      <c r="S150" s="145"/>
      <c r="T150" s="116"/>
      <c r="U150" s="145"/>
      <c r="V150" s="145"/>
    </row>
    <row r="151" spans="1:22" ht="9.9499999999999993" hidden="1" customHeight="1" thickTop="1">
      <c r="A151" s="46"/>
      <c r="B151" s="66" t="s">
        <v>222</v>
      </c>
      <c r="C151" s="67"/>
      <c r="D151" s="67"/>
      <c r="F151" s="74"/>
      <c r="G151" s="74"/>
      <c r="H151" s="74"/>
      <c r="I151" s="74"/>
      <c r="J151" s="116"/>
      <c r="K151" s="68"/>
      <c r="N151" s="67"/>
      <c r="O151" s="76">
        <f>ROUND(M153-O149,4)</f>
        <v>-4.7300000000000002E-2</v>
      </c>
      <c r="P151" s="30"/>
      <c r="Q151" s="30"/>
      <c r="R151" s="116"/>
      <c r="S151" s="145"/>
      <c r="T151" s="116"/>
      <c r="U151" s="145"/>
      <c r="V151" s="145"/>
    </row>
    <row r="152" spans="1:22" ht="9.9499999999999993" customHeight="1">
      <c r="A152" s="46"/>
      <c r="B152" s="66"/>
      <c r="C152" s="67"/>
      <c r="D152" s="67"/>
      <c r="F152" s="67"/>
      <c r="G152" s="67"/>
      <c r="H152" s="67"/>
      <c r="I152" s="67"/>
      <c r="J152" s="116"/>
      <c r="K152" s="68"/>
      <c r="M152" s="116"/>
      <c r="N152" s="67"/>
      <c r="O152" s="146"/>
      <c r="P152" s="30"/>
      <c r="Q152" s="30"/>
      <c r="R152" s="116"/>
      <c r="S152" s="145"/>
      <c r="T152" s="116"/>
      <c r="U152" s="145"/>
      <c r="V152" s="145"/>
    </row>
    <row r="153" spans="1:22" ht="9.9499999999999993" customHeight="1">
      <c r="A153" s="46"/>
      <c r="B153" s="66" t="str">
        <f>"NAV per Unit (in " &amp; [1]Input!B4 &amp;" dec.)"</f>
        <v>NAV per Unit (in 4 dec.)</v>
      </c>
      <c r="C153" s="67"/>
      <c r="D153" s="67"/>
      <c r="E153" s="157"/>
      <c r="F153" s="83"/>
      <c r="G153" s="83"/>
      <c r="H153" s="83"/>
      <c r="I153" s="83"/>
      <c r="J153" s="83"/>
      <c r="K153" s="83"/>
      <c r="L153" s="157"/>
      <c r="M153" s="83">
        <f>ROUND(M167,[1]Input!B4)</f>
        <v>9.9414999999999996</v>
      </c>
      <c r="N153" s="83"/>
      <c r="O153" s="146"/>
      <c r="P153" s="30"/>
      <c r="Q153" s="30"/>
      <c r="R153" s="83"/>
      <c r="S153" s="145"/>
      <c r="T153" s="83"/>
      <c r="U153" s="145"/>
      <c r="V153" s="145"/>
    </row>
    <row r="154" spans="1:22" ht="9.9499999999999993" customHeight="1">
      <c r="A154" s="46"/>
      <c r="B154" s="66"/>
      <c r="C154" s="67"/>
      <c r="D154" s="67"/>
      <c r="E154" s="157"/>
      <c r="F154" s="83"/>
      <c r="G154" s="83"/>
      <c r="H154" s="83"/>
      <c r="I154" s="83"/>
      <c r="J154" s="83"/>
      <c r="K154" s="83"/>
      <c r="L154" s="157"/>
      <c r="M154" s="83"/>
      <c r="N154" s="83"/>
      <c r="O154" s="146"/>
      <c r="P154" s="30"/>
      <c r="Q154" s="30"/>
      <c r="R154" s="83"/>
      <c r="S154" s="145"/>
      <c r="T154" s="83"/>
      <c r="U154" s="145"/>
      <c r="V154" s="145"/>
    </row>
    <row r="155" spans="1:22" ht="9.9499999999999993" customHeight="1">
      <c r="A155" s="46"/>
      <c r="B155" s="66" t="str">
        <f>"Bid Price (in " &amp; [1]Input!B4 &amp;" dec.)"</f>
        <v>Bid Price (in 4 dec.)</v>
      </c>
      <c r="C155" s="67"/>
      <c r="D155" s="67"/>
      <c r="E155" s="157"/>
      <c r="F155" s="83"/>
      <c r="G155" s="83"/>
      <c r="H155" s="83"/>
      <c r="I155" s="83"/>
      <c r="J155" s="83"/>
      <c r="K155" s="83"/>
      <c r="L155" s="157"/>
      <c r="M155" s="83">
        <f>M153</f>
        <v>9.9414999999999996</v>
      </c>
      <c r="N155" s="83"/>
      <c r="O155" s="146"/>
      <c r="P155" s="30"/>
      <c r="Q155" s="30"/>
      <c r="R155" s="83"/>
      <c r="S155" s="145"/>
      <c r="T155" s="83"/>
      <c r="U155" s="145"/>
      <c r="V155" s="145"/>
    </row>
    <row r="156" spans="1:22" ht="9.9499999999999993" customHeight="1">
      <c r="A156" s="46"/>
      <c r="B156" s="66"/>
      <c r="C156" s="67"/>
      <c r="D156" s="67"/>
      <c r="F156" s="83"/>
      <c r="G156" s="83"/>
      <c r="H156" s="83"/>
      <c r="I156" s="83"/>
      <c r="J156" s="83"/>
      <c r="K156" s="83"/>
      <c r="M156" s="83"/>
      <c r="N156" s="83"/>
      <c r="O156" s="146"/>
      <c r="P156" s="30"/>
      <c r="Q156" s="30"/>
      <c r="R156" s="83"/>
      <c r="S156" s="145"/>
      <c r="T156" s="83"/>
      <c r="U156" s="145"/>
      <c r="V156" s="145"/>
    </row>
    <row r="157" spans="1:22" ht="9.9499999999999993" customHeight="1">
      <c r="A157" s="46"/>
      <c r="B157" s="66" t="str">
        <f>"Offer Price (in " &amp; [1]Input!B4 &amp;" dec.)"</f>
        <v>Offer Price (in 4 dec.)</v>
      </c>
      <c r="C157" s="67"/>
      <c r="D157" s="67"/>
      <c r="F157" s="83"/>
      <c r="G157" s="83"/>
      <c r="H157" s="83"/>
      <c r="I157" s="83"/>
      <c r="J157" s="83"/>
      <c r="K157" s="83"/>
      <c r="M157" s="83">
        <f>M153</f>
        <v>9.9414999999999996</v>
      </c>
      <c r="N157" s="83"/>
      <c r="O157" s="146"/>
      <c r="P157" s="30"/>
      <c r="Q157" s="30"/>
      <c r="R157" s="83"/>
      <c r="S157" s="145"/>
      <c r="T157" s="83"/>
      <c r="U157" s="145"/>
      <c r="V157" s="145"/>
    </row>
    <row r="158" spans="1:22" ht="9.9499999999999993" customHeight="1">
      <c r="A158" s="46"/>
      <c r="B158" s="66"/>
      <c r="C158" s="67"/>
      <c r="D158" s="67"/>
      <c r="F158" s="83"/>
      <c r="G158" s="83"/>
      <c r="H158" s="83"/>
      <c r="I158" s="83"/>
      <c r="J158" s="83"/>
      <c r="K158" s="83"/>
      <c r="M158" s="83"/>
      <c r="N158" s="83"/>
      <c r="O158" s="146"/>
      <c r="P158" s="30"/>
      <c r="Q158" s="30"/>
      <c r="R158" s="83"/>
      <c r="S158" s="145"/>
      <c r="T158" s="83"/>
      <c r="U158" s="145"/>
      <c r="V158" s="145"/>
    </row>
    <row r="159" spans="1:22" ht="9.9499999999999993" customHeight="1">
      <c r="A159" s="46"/>
      <c r="B159" s="66" t="str">
        <f>"NAV per Unit (Last dealing date in " &amp; [1]Input!B4 &amp; " dec)"</f>
        <v>NAV per Unit (Last dealing date in 4 dec)</v>
      </c>
      <c r="C159" s="67"/>
      <c r="D159" s="67"/>
      <c r="E159" s="157"/>
      <c r="F159" s="83"/>
      <c r="G159" s="83"/>
      <c r="H159" s="83"/>
      <c r="I159" s="83"/>
      <c r="J159" s="83"/>
      <c r="K159" s="83"/>
      <c r="L159" s="157"/>
      <c r="M159" s="83">
        <f>ROUND([1]Input!B5,[1]Input!B4)</f>
        <v>10.130100000000001</v>
      </c>
      <c r="N159" s="83"/>
      <c r="O159" s="146"/>
      <c r="P159" s="30"/>
      <c r="Q159" s="30"/>
      <c r="R159" s="83"/>
      <c r="S159" s="145"/>
      <c r="T159" s="83"/>
      <c r="U159" s="145"/>
      <c r="V159" s="145"/>
    </row>
    <row r="160" spans="1:22" ht="9.9499999999999993" hidden="1" customHeight="1">
      <c r="A160" s="46"/>
      <c r="B160" s="66"/>
      <c r="C160" s="67"/>
      <c r="D160" s="67"/>
      <c r="F160" s="83"/>
      <c r="G160" s="83"/>
      <c r="H160" s="83"/>
      <c r="I160" s="83"/>
      <c r="J160" s="83"/>
      <c r="K160" s="83"/>
      <c r="M160" s="83"/>
      <c r="N160" s="83"/>
      <c r="O160" s="146"/>
      <c r="P160" s="30"/>
      <c r="Q160" s="30"/>
      <c r="R160" s="83"/>
      <c r="S160" s="145"/>
      <c r="T160" s="83"/>
      <c r="U160" s="145"/>
      <c r="V160" s="145"/>
    </row>
    <row r="161" spans="1:22" ht="9.9499999999999993" hidden="1" customHeight="1">
      <c r="A161" s="46"/>
      <c r="B161" s="66"/>
      <c r="C161" s="67"/>
      <c r="D161" s="67"/>
      <c r="F161" s="83"/>
      <c r="G161" s="83"/>
      <c r="H161" s="83"/>
      <c r="I161" s="83"/>
      <c r="J161" s="83"/>
      <c r="K161" s="83"/>
      <c r="M161" s="83"/>
      <c r="N161" s="83"/>
      <c r="O161" s="146"/>
      <c r="P161" s="30"/>
      <c r="Q161" s="30"/>
      <c r="R161" s="83"/>
      <c r="S161" s="145"/>
      <c r="T161" s="83"/>
      <c r="U161" s="145"/>
      <c r="V161" s="145"/>
    </row>
    <row r="162" spans="1:22" ht="9.9499999999999993" customHeight="1">
      <c r="A162" s="46"/>
      <c r="B162" s="66"/>
      <c r="C162" s="67"/>
      <c r="D162" s="67"/>
      <c r="F162" s="74"/>
      <c r="G162" s="74"/>
      <c r="H162" s="74"/>
      <c r="I162" s="74"/>
      <c r="J162" s="116"/>
      <c r="K162" s="68"/>
      <c r="M162" s="116"/>
      <c r="N162" s="67"/>
      <c r="O162" s="146"/>
      <c r="P162" s="30"/>
      <c r="Q162" s="30"/>
      <c r="R162" s="116"/>
      <c r="S162" s="145"/>
      <c r="T162" s="116"/>
      <c r="U162" s="145"/>
      <c r="V162" s="145"/>
    </row>
    <row r="163" spans="1:22" ht="9.9499999999999993" customHeight="1">
      <c r="A163" s="46"/>
      <c r="B163" s="66" t="s">
        <v>223</v>
      </c>
      <c r="C163" s="67"/>
      <c r="D163" s="67"/>
      <c r="F163" s="74"/>
      <c r="G163" s="74"/>
      <c r="H163" s="74"/>
      <c r="I163" s="74"/>
      <c r="J163" s="83"/>
      <c r="K163" s="68"/>
      <c r="M163" s="83">
        <f>ROUND(M167,[1]Input!B4)</f>
        <v>9.9414999999999996</v>
      </c>
      <c r="N163" s="67"/>
      <c r="O163" s="146"/>
      <c r="P163" s="30"/>
      <c r="Q163" s="30"/>
      <c r="R163" s="83"/>
      <c r="S163" s="145"/>
      <c r="T163" s="83"/>
      <c r="U163" s="145"/>
      <c r="V163" s="145"/>
    </row>
    <row r="164" spans="1:22" ht="9.9499999999999993" customHeight="1">
      <c r="A164" s="46"/>
      <c r="B164" s="158"/>
      <c r="C164" s="67"/>
      <c r="D164" s="67"/>
      <c r="F164" s="67"/>
      <c r="G164" s="67"/>
      <c r="H164" s="67"/>
      <c r="I164" s="67"/>
      <c r="J164" s="145"/>
      <c r="K164" s="68"/>
      <c r="M164" s="145"/>
      <c r="N164" s="67"/>
      <c r="O164" s="146"/>
      <c r="P164" s="30"/>
      <c r="Q164" s="30"/>
      <c r="R164" s="145"/>
      <c r="S164" s="145"/>
      <c r="T164" s="145"/>
      <c r="U164" s="145"/>
      <c r="V164" s="145"/>
    </row>
    <row r="165" spans="1:22" ht="9.9499999999999993" customHeight="1">
      <c r="A165" s="46"/>
      <c r="B165" s="66" t="s">
        <v>224</v>
      </c>
      <c r="C165" s="67"/>
      <c r="D165" s="67"/>
      <c r="F165" s="83"/>
      <c r="G165" s="83"/>
      <c r="H165" s="83"/>
      <c r="I165" s="83"/>
      <c r="J165" s="119"/>
      <c r="K165" s="83"/>
      <c r="M165" s="119">
        <f>(M153-M159)/M159</f>
        <v>-1.8617782647752833E-2</v>
      </c>
      <c r="N165" s="83"/>
      <c r="O165" s="146"/>
      <c r="P165" s="30"/>
      <c r="Q165" s="30"/>
      <c r="R165" s="119"/>
      <c r="S165" s="145"/>
      <c r="T165" s="119"/>
      <c r="U165" s="145"/>
      <c r="V165" s="145"/>
    </row>
    <row r="166" spans="1:22" ht="9.9499999999999993" customHeight="1">
      <c r="A166" s="22"/>
      <c r="B166" s="147"/>
      <c r="C166" s="144"/>
      <c r="D166" s="144"/>
      <c r="F166" s="144"/>
      <c r="G166" s="144"/>
      <c r="H166" s="144"/>
      <c r="I166" s="144"/>
      <c r="J166" s="144"/>
      <c r="K166" s="159"/>
      <c r="M166" s="144"/>
      <c r="N166" s="144"/>
      <c r="O166" s="146"/>
      <c r="R166" s="144"/>
      <c r="S166" s="145"/>
      <c r="T166" s="144"/>
      <c r="U166" s="145"/>
      <c r="V166" s="145"/>
    </row>
    <row r="167" spans="1:22" s="22" customFormat="1" ht="9.9499999999999993" customHeight="1">
      <c r="B167" s="160" t="s">
        <v>225</v>
      </c>
      <c r="C167" s="161"/>
      <c r="D167" s="161"/>
      <c r="E167" s="161"/>
      <c r="F167" s="162"/>
      <c r="G167" s="162"/>
      <c r="H167" s="162"/>
      <c r="I167" s="162"/>
      <c r="J167" s="163"/>
      <c r="K167" s="164"/>
      <c r="L167" s="161"/>
      <c r="M167" s="163">
        <f>IF(M143=0,0,ROUND(M141/M143,9))</f>
        <v>9.9415296860000009</v>
      </c>
      <c r="N167" s="161"/>
      <c r="O167" s="165"/>
      <c r="R167" s="166"/>
      <c r="S167" s="144"/>
      <c r="T167" s="166"/>
      <c r="U167" s="144"/>
      <c r="V167" s="144"/>
    </row>
    <row r="168" spans="1:22" ht="9.9499999999999993" customHeight="1">
      <c r="A168" s="22"/>
      <c r="B168" s="22"/>
      <c r="C168" s="22"/>
      <c r="D168" s="22"/>
      <c r="E168" s="152"/>
      <c r="F168" s="22"/>
      <c r="G168" s="22"/>
      <c r="H168" s="22"/>
      <c r="I168" s="22"/>
      <c r="J168" s="22"/>
      <c r="K168" s="167"/>
      <c r="L168" s="152"/>
      <c r="M168" s="22"/>
      <c r="N168" s="22"/>
      <c r="O168" s="22"/>
      <c r="P168" s="168"/>
      <c r="Q168" s="145"/>
      <c r="R168" s="144"/>
      <c r="S168" s="145"/>
      <c r="T168" s="144"/>
      <c r="U168" s="145"/>
      <c r="V168" s="145"/>
    </row>
    <row r="169" spans="1:22" ht="9.9499999999999993" customHeight="1">
      <c r="A169" s="22"/>
      <c r="B169" s="169" t="s">
        <v>226</v>
      </c>
      <c r="C169" s="170"/>
      <c r="D169" s="170"/>
      <c r="F169" s="170"/>
      <c r="G169" s="170"/>
      <c r="H169" s="170"/>
      <c r="I169" s="170"/>
      <c r="J169" s="170"/>
      <c r="K169" s="171"/>
      <c r="M169" s="170"/>
      <c r="N169" s="170"/>
      <c r="O169" s="172">
        <f>[1]Process!C175</f>
        <v>4928568.8400000008</v>
      </c>
      <c r="P169" s="168"/>
      <c r="Q169" s="145"/>
      <c r="R169" s="144"/>
      <c r="S169" s="145"/>
      <c r="T169" s="144"/>
      <c r="U169" s="145"/>
      <c r="V169" s="145"/>
    </row>
    <row r="170" spans="1:22" ht="9.9499999999999993" customHeight="1">
      <c r="A170" s="22"/>
      <c r="B170" s="147"/>
      <c r="C170" s="144"/>
      <c r="D170" s="144"/>
      <c r="F170" s="144"/>
      <c r="G170" s="144"/>
      <c r="H170" s="144"/>
      <c r="I170" s="144"/>
      <c r="J170" s="144"/>
      <c r="K170" s="159"/>
      <c r="M170" s="144"/>
      <c r="N170" s="144"/>
      <c r="O170" s="173"/>
      <c r="R170" s="144"/>
      <c r="S170" s="145"/>
      <c r="T170" s="144"/>
      <c r="U170" s="145"/>
      <c r="V170" s="145"/>
    </row>
    <row r="171" spans="1:22" ht="9.9499999999999993" customHeight="1">
      <c r="A171" s="22"/>
      <c r="B171" s="147" t="s">
        <v>227</v>
      </c>
      <c r="C171" s="144"/>
      <c r="D171" s="144"/>
      <c r="F171" s="144"/>
      <c r="G171" s="144"/>
      <c r="H171" s="144"/>
      <c r="I171" s="144"/>
      <c r="J171" s="144"/>
      <c r="K171" s="159"/>
      <c r="M171" s="144">
        <v>500000</v>
      </c>
      <c r="N171" s="144"/>
      <c r="O171" s="173">
        <f>M171</f>
        <v>500000</v>
      </c>
      <c r="R171" s="144"/>
      <c r="S171" s="145"/>
      <c r="T171" s="144"/>
      <c r="U171" s="145"/>
      <c r="V171" s="145"/>
    </row>
    <row r="172" spans="1:22" ht="9.9499999999999993" customHeight="1">
      <c r="A172" s="22"/>
      <c r="B172" s="147"/>
      <c r="C172" s="144"/>
      <c r="D172" s="144"/>
      <c r="F172" s="144"/>
      <c r="G172" s="144"/>
      <c r="H172" s="144"/>
      <c r="I172" s="144"/>
      <c r="J172" s="144"/>
      <c r="K172" s="159"/>
      <c r="M172" s="144"/>
      <c r="N172" s="144"/>
      <c r="O172" s="173"/>
      <c r="R172" s="144"/>
      <c r="S172" s="145"/>
      <c r="T172" s="144"/>
      <c r="U172" s="145"/>
      <c r="V172" s="145"/>
    </row>
    <row r="173" spans="1:22" s="22" customFormat="1" ht="9.9499999999999993" hidden="1" customHeight="1">
      <c r="B173" s="147" t="s">
        <v>228</v>
      </c>
      <c r="C173" s="144"/>
      <c r="D173" s="144"/>
      <c r="F173" s="144"/>
      <c r="G173" s="144"/>
      <c r="H173" s="144"/>
      <c r="I173" s="144"/>
      <c r="J173" s="144"/>
      <c r="K173" s="159"/>
      <c r="M173" s="144"/>
      <c r="N173" s="144"/>
      <c r="O173" s="174">
        <v>0</v>
      </c>
      <c r="R173" s="144"/>
      <c r="S173" s="144"/>
      <c r="T173" s="144"/>
      <c r="U173" s="144"/>
      <c r="V173" s="144"/>
    </row>
    <row r="174" spans="1:22" s="22" customFormat="1" ht="9.9499999999999993" customHeight="1">
      <c r="B174" s="147" t="s">
        <v>228</v>
      </c>
      <c r="C174" s="144"/>
      <c r="D174" s="144"/>
      <c r="F174" s="144"/>
      <c r="G174" s="144"/>
      <c r="H174" s="144"/>
      <c r="I174" s="144"/>
      <c r="J174" s="144"/>
      <c r="K174" s="159"/>
      <c r="M174" s="144"/>
      <c r="N174" s="144"/>
      <c r="O174" s="175">
        <f>ROUND((M153 * O171) -  [1]Process!C175,2)</f>
        <v>42181.16</v>
      </c>
      <c r="R174" s="144"/>
      <c r="S174" s="144"/>
      <c r="T174" s="144"/>
      <c r="U174" s="144"/>
      <c r="V174" s="144"/>
    </row>
    <row r="175" spans="1:22" s="22" customFormat="1" ht="9.75" customHeight="1">
      <c r="B175" s="147"/>
      <c r="C175" s="144"/>
      <c r="D175" s="144"/>
      <c r="F175" s="144"/>
      <c r="G175" s="144"/>
      <c r="H175" s="144"/>
      <c r="I175" s="144"/>
      <c r="J175" s="144"/>
      <c r="K175" s="159"/>
      <c r="M175" s="144"/>
      <c r="N175" s="161"/>
      <c r="O175" s="165"/>
      <c r="Q175" s="144"/>
      <c r="R175" s="144"/>
      <c r="S175" s="144"/>
      <c r="T175" s="144"/>
      <c r="U175" s="144"/>
      <c r="V175" s="144"/>
    </row>
    <row r="176" spans="1:22" s="22" customFormat="1" ht="9.9499999999999993" hidden="1" customHeight="1">
      <c r="B176" s="160" t="s">
        <v>229</v>
      </c>
      <c r="C176" s="161"/>
      <c r="D176" s="161"/>
      <c r="E176" s="161"/>
      <c r="F176" s="161"/>
      <c r="G176" s="161"/>
      <c r="H176" s="161"/>
      <c r="I176" s="161"/>
      <c r="J176" s="161"/>
      <c r="K176" s="164"/>
      <c r="L176" s="161"/>
      <c r="M176" s="176" t="e">
        <f>ROUND([1]EstCash!H24,2)</f>
        <v>#DIV/0!</v>
      </c>
      <c r="O176" s="177"/>
    </row>
    <row r="177" spans="1:20" s="22" customFormat="1" ht="9.9499999999999993" customHeight="1">
      <c r="B177" s="170"/>
      <c r="C177" s="170"/>
      <c r="D177" s="170"/>
      <c r="E177" s="170"/>
      <c r="F177" s="170"/>
      <c r="G177" s="170"/>
      <c r="H177" s="170"/>
      <c r="I177" s="170"/>
      <c r="J177" s="170"/>
      <c r="K177" s="171"/>
      <c r="L177" s="170"/>
      <c r="M177" s="170"/>
      <c r="O177" s="178"/>
      <c r="P177" s="170"/>
      <c r="Q177" s="144"/>
      <c r="R177" s="144"/>
      <c r="S177" s="144"/>
      <c r="T177" s="144"/>
    </row>
    <row r="178" spans="1:20" s="22" customFormat="1" ht="9.9499999999999993" customHeight="1">
      <c r="B178" s="169" t="s">
        <v>137</v>
      </c>
      <c r="C178" s="138"/>
      <c r="D178" s="170"/>
      <c r="E178" s="170"/>
      <c r="F178" s="170"/>
      <c r="G178" s="170"/>
      <c r="H178" s="170"/>
      <c r="I178" s="170"/>
      <c r="J178" s="170"/>
      <c r="K178" s="171"/>
      <c r="L178" s="170"/>
      <c r="M178" s="179"/>
      <c r="O178" s="180"/>
      <c r="P178" s="144"/>
      <c r="Q178" s="144"/>
      <c r="R178" s="144"/>
      <c r="S178" s="144"/>
      <c r="T178" s="144"/>
    </row>
    <row r="179" spans="1:20" s="22" customFormat="1" ht="9.9499999999999993" customHeight="1">
      <c r="B179" s="147"/>
      <c r="C179" s="144" t="s">
        <v>138</v>
      </c>
      <c r="D179" s="144"/>
      <c r="E179" s="144"/>
      <c r="F179" s="144"/>
      <c r="G179" s="144"/>
      <c r="H179" s="144"/>
      <c r="I179" s="144"/>
      <c r="J179" s="144"/>
      <c r="K179" s="159"/>
      <c r="L179" s="144"/>
      <c r="M179" s="181" t="s">
        <v>139</v>
      </c>
      <c r="O179" s="180"/>
      <c r="P179" s="144"/>
      <c r="Q179" s="144"/>
      <c r="R179" s="144"/>
      <c r="S179" s="144"/>
      <c r="T179" s="144"/>
    </row>
    <row r="180" spans="1:20" s="22" customFormat="1" ht="9.9499999999999993" customHeight="1">
      <c r="B180" s="147"/>
      <c r="C180" s="144"/>
      <c r="D180" s="144"/>
      <c r="E180" s="144"/>
      <c r="F180" s="144"/>
      <c r="G180" s="144"/>
      <c r="H180" s="144"/>
      <c r="I180" s="144"/>
      <c r="J180" s="144"/>
      <c r="K180" s="159"/>
      <c r="L180" s="144"/>
      <c r="M180" s="181"/>
      <c r="O180" s="180"/>
      <c r="P180" s="144"/>
      <c r="Q180" s="144"/>
      <c r="R180" s="144"/>
      <c r="S180" s="144"/>
      <c r="T180" s="144"/>
    </row>
    <row r="181" spans="1:20" s="22" customFormat="1" ht="9.9499999999999993" customHeight="1">
      <c r="B181" s="147"/>
      <c r="C181" s="144" t="s">
        <v>140</v>
      </c>
      <c r="D181" s="144"/>
      <c r="E181" s="144"/>
      <c r="F181" s="144"/>
      <c r="G181" s="144"/>
      <c r="H181" s="144"/>
      <c r="I181" s="144"/>
      <c r="J181" s="144"/>
      <c r="K181" s="159"/>
      <c r="L181" s="144"/>
      <c r="M181" s="182" t="s">
        <v>139</v>
      </c>
      <c r="O181" s="180"/>
      <c r="P181" s="144"/>
      <c r="Q181" s="144"/>
      <c r="R181" s="144"/>
      <c r="S181" s="144"/>
      <c r="T181" s="144"/>
    </row>
    <row r="182" spans="1:20" s="22" customFormat="1" ht="9.9499999999999993" customHeight="1">
      <c r="B182" s="147"/>
      <c r="C182" s="144" t="s">
        <v>141</v>
      </c>
      <c r="D182" s="144"/>
      <c r="E182" s="144"/>
      <c r="F182" s="144"/>
      <c r="G182" s="144"/>
      <c r="H182" s="144"/>
      <c r="I182" s="144"/>
      <c r="J182" s="144"/>
      <c r="K182" s="159"/>
      <c r="L182" s="144"/>
      <c r="M182" s="181" t="s">
        <v>139</v>
      </c>
      <c r="O182" s="180"/>
      <c r="P182" s="144"/>
      <c r="Q182" s="144"/>
      <c r="R182" s="144"/>
      <c r="S182" s="144"/>
      <c r="T182" s="144"/>
    </row>
    <row r="183" spans="1:20" s="22" customFormat="1" ht="9.9499999999999993" customHeight="1">
      <c r="B183" s="147"/>
      <c r="C183" s="144"/>
      <c r="D183" s="144"/>
      <c r="E183" s="144"/>
      <c r="F183" s="144"/>
      <c r="G183" s="144"/>
      <c r="H183" s="144"/>
      <c r="I183" s="144"/>
      <c r="J183" s="144"/>
      <c r="K183" s="159"/>
      <c r="L183" s="144"/>
      <c r="M183" s="181"/>
      <c r="O183" s="180"/>
      <c r="P183" s="144"/>
      <c r="Q183" s="144"/>
      <c r="R183" s="144"/>
      <c r="S183" s="144"/>
      <c r="T183" s="144"/>
    </row>
    <row r="184" spans="1:20" s="22" customFormat="1" ht="9.9499999999999993" customHeight="1">
      <c r="B184" s="147"/>
      <c r="C184" s="144" t="s">
        <v>142</v>
      </c>
      <c r="D184" s="144"/>
      <c r="E184" s="144"/>
      <c r="F184" s="144"/>
      <c r="G184" s="144"/>
      <c r="H184" s="144"/>
      <c r="I184" s="144"/>
      <c r="J184" s="144"/>
      <c r="K184" s="159"/>
      <c r="L184" s="144"/>
      <c r="M184" s="182" t="s">
        <v>139</v>
      </c>
      <c r="O184" s="180"/>
      <c r="P184" s="144"/>
      <c r="Q184" s="144"/>
      <c r="R184" s="144"/>
      <c r="S184" s="144"/>
      <c r="T184" s="144"/>
    </row>
    <row r="185" spans="1:20" s="22" customFormat="1" ht="9.9499999999999993" customHeight="1">
      <c r="B185" s="147"/>
      <c r="C185" s="144" t="s">
        <v>143</v>
      </c>
      <c r="D185" s="144"/>
      <c r="E185" s="144"/>
      <c r="F185" s="144"/>
      <c r="G185" s="144"/>
      <c r="H185" s="144"/>
      <c r="I185" s="144"/>
      <c r="J185" s="144"/>
      <c r="K185" s="159"/>
      <c r="L185" s="144"/>
      <c r="M185" s="182" t="s">
        <v>139</v>
      </c>
      <c r="O185" s="180"/>
      <c r="P185" s="144"/>
      <c r="Q185" s="144"/>
      <c r="R185" s="144"/>
      <c r="S185" s="144"/>
      <c r="T185" s="144"/>
    </row>
    <row r="186" spans="1:20" s="22" customFormat="1" ht="9.9499999999999993" customHeight="1">
      <c r="B186" s="147"/>
      <c r="C186" s="144"/>
      <c r="D186" s="144"/>
      <c r="E186" s="144"/>
      <c r="F186" s="144"/>
      <c r="G186" s="144"/>
      <c r="H186" s="144"/>
      <c r="I186" s="144"/>
      <c r="J186" s="144"/>
      <c r="K186" s="159"/>
      <c r="L186" s="144"/>
      <c r="M186" s="182"/>
      <c r="O186" s="180"/>
      <c r="P186" s="144"/>
      <c r="Q186" s="144"/>
      <c r="R186" s="144"/>
      <c r="S186" s="144"/>
      <c r="T186" s="144"/>
    </row>
    <row r="187" spans="1:20" s="22" customFormat="1" ht="9.9499999999999993" customHeight="1">
      <c r="B187" s="147" t="s">
        <v>144</v>
      </c>
      <c r="C187" s="144"/>
      <c r="D187" s="144"/>
      <c r="E187" s="144"/>
      <c r="F187" s="144"/>
      <c r="G187" s="144"/>
      <c r="H187" s="144"/>
      <c r="I187" s="144"/>
      <c r="J187" s="144"/>
      <c r="K187" s="159"/>
      <c r="L187" s="144"/>
      <c r="M187" s="182"/>
      <c r="O187" s="180"/>
      <c r="P187" s="144"/>
      <c r="Q187" s="144"/>
      <c r="R187" s="144"/>
      <c r="S187" s="144"/>
      <c r="T187" s="144"/>
    </row>
    <row r="188" spans="1:20" s="22" customFormat="1" ht="9.9499999999999993" customHeight="1">
      <c r="B188" s="170"/>
      <c r="C188" s="170"/>
      <c r="D188" s="170"/>
      <c r="E188" s="170"/>
      <c r="F188" s="170"/>
      <c r="G188" s="170"/>
      <c r="H188" s="170"/>
      <c r="I188" s="170"/>
      <c r="J188" s="170"/>
      <c r="K188" s="171"/>
      <c r="L188" s="170"/>
      <c r="M188" s="183"/>
      <c r="O188" s="180"/>
      <c r="P188" s="144"/>
      <c r="Q188" s="144"/>
      <c r="R188" s="144"/>
      <c r="S188" s="144"/>
      <c r="T188" s="144"/>
    </row>
    <row r="189" spans="1:20" s="22" customFormat="1" ht="9.9499999999999993" customHeight="1">
      <c r="K189" s="167"/>
      <c r="O189" s="177"/>
    </row>
    <row r="190" spans="1:20" ht="30" customHeight="1">
      <c r="A190" s="55" t="s">
        <v>230</v>
      </c>
      <c r="B190" s="30"/>
      <c r="C190" s="30"/>
      <c r="D190" s="46"/>
      <c r="E190" s="30"/>
      <c r="F190" s="30"/>
      <c r="G190" s="30"/>
      <c r="H190" s="30"/>
      <c r="I190" s="30"/>
      <c r="J190" s="30"/>
      <c r="K190" s="57"/>
      <c r="L190" s="30"/>
      <c r="M190" s="101" t="s">
        <v>231</v>
      </c>
      <c r="N190" s="30"/>
      <c r="O190" s="102" t="s">
        <v>232</v>
      </c>
      <c r="R190" s="101" t="s">
        <v>233</v>
      </c>
    </row>
    <row r="191" spans="1:20" ht="9.9499999999999993" customHeight="1">
      <c r="A191" s="103" t="s">
        <v>234</v>
      </c>
      <c r="B191" s="30"/>
      <c r="C191" s="30"/>
      <c r="D191" s="30"/>
      <c r="E191" s="30"/>
      <c r="F191" s="30"/>
      <c r="G191" s="30"/>
      <c r="H191" s="30"/>
      <c r="I191" s="30"/>
      <c r="J191" s="30"/>
      <c r="K191" s="57"/>
      <c r="L191" s="30"/>
      <c r="M191" s="54"/>
      <c r="N191" s="42"/>
      <c r="O191" s="104"/>
      <c r="P191" s="105"/>
      <c r="Q191" s="105"/>
      <c r="R191" s="104"/>
    </row>
    <row r="192" spans="1:20" ht="9.9499999999999993" customHeight="1">
      <c r="A192" s="22" t="s">
        <v>34</v>
      </c>
      <c r="B192" s="22" t="s">
        <v>235</v>
      </c>
      <c r="C192" s="22"/>
      <c r="D192" s="22"/>
      <c r="E192" s="22"/>
      <c r="F192" s="22" t="s">
        <v>101</v>
      </c>
      <c r="G192" s="22"/>
      <c r="H192" s="22" t="s">
        <v>21</v>
      </c>
      <c r="I192" s="22"/>
      <c r="J192" s="139">
        <f>4.28 + [1]Output!B$46</f>
        <v>4.28</v>
      </c>
      <c r="K192" s="140"/>
      <c r="L192" s="22"/>
      <c r="M192" s="139">
        <v>4.28</v>
      </c>
      <c r="N192" s="22"/>
      <c r="O192" s="139">
        <f>[1]Report!R192-[1]Report!M192</f>
        <v>0</v>
      </c>
      <c r="P192" s="22"/>
      <c r="Q192" s="22"/>
      <c r="R192" s="139">
        <f>4.28 + [1]Output!B$46</f>
        <v>4.28</v>
      </c>
    </row>
    <row r="193" spans="1:18" ht="9.9499999999999993" customHeight="1">
      <c r="A193" s="22" t="s">
        <v>34</v>
      </c>
      <c r="B193" s="22" t="s">
        <v>235</v>
      </c>
      <c r="C193" s="22"/>
      <c r="D193" s="22"/>
      <c r="E193" s="22"/>
      <c r="F193" s="22" t="s">
        <v>101</v>
      </c>
      <c r="G193" s="22"/>
      <c r="H193" s="22" t="s">
        <v>16</v>
      </c>
      <c r="I193" s="22"/>
      <c r="J193" s="139">
        <f>3.09</f>
        <v>3.09</v>
      </c>
      <c r="K193" s="140"/>
      <c r="L193" s="22"/>
      <c r="M193" s="139">
        <v>24.25</v>
      </c>
      <c r="N193" s="22"/>
      <c r="O193" s="139">
        <f>[1]Report!R193-[1]Report!M193</f>
        <v>0</v>
      </c>
      <c r="P193" s="22"/>
      <c r="Q193" s="22"/>
      <c r="R193" s="139">
        <f>24.25</f>
        <v>24.25</v>
      </c>
    </row>
    <row r="194" spans="1:18" ht="9.9499999999999993" customHeight="1">
      <c r="A194" s="22" t="s">
        <v>236</v>
      </c>
      <c r="B194" s="22" t="s">
        <v>237</v>
      </c>
      <c r="C194" s="22"/>
      <c r="D194" s="22"/>
      <c r="E194" s="22"/>
      <c r="F194" s="22" t="s">
        <v>102</v>
      </c>
      <c r="G194" s="22"/>
      <c r="H194" s="22" t="s">
        <v>21</v>
      </c>
      <c r="I194" s="22"/>
      <c r="J194" s="139">
        <f>[1]Output!B$47</f>
        <v>0</v>
      </c>
      <c r="K194" s="140"/>
      <c r="L194" s="22"/>
      <c r="M194" s="139">
        <f>0</f>
        <v>0</v>
      </c>
      <c r="N194" s="22"/>
      <c r="O194" s="139">
        <f>[1]Report!R194-[1]Report!M194</f>
        <v>0</v>
      </c>
      <c r="P194" s="22"/>
      <c r="Q194" s="22"/>
      <c r="R194" s="139">
        <f>[1]Output!B$47</f>
        <v>0</v>
      </c>
    </row>
    <row r="195" spans="1:18" ht="9.9499999999999993" customHeight="1">
      <c r="A195" s="22" t="s">
        <v>236</v>
      </c>
      <c r="B195" s="22" t="s">
        <v>238</v>
      </c>
      <c r="C195" s="22"/>
      <c r="D195" s="22"/>
      <c r="E195" s="22"/>
      <c r="F195" s="22" t="s">
        <v>103</v>
      </c>
      <c r="G195" s="22"/>
      <c r="H195" s="22" t="s">
        <v>21</v>
      </c>
      <c r="I195" s="22"/>
      <c r="J195" s="139">
        <v>1890</v>
      </c>
      <c r="K195" s="140"/>
      <c r="L195" s="22"/>
      <c r="M195" s="139">
        <v>1890</v>
      </c>
      <c r="N195" s="22"/>
      <c r="O195" s="139">
        <f>[1]Report!R195-[1]Report!M195</f>
        <v>0</v>
      </c>
      <c r="P195" s="22"/>
      <c r="Q195" s="22"/>
      <c r="R195" s="139">
        <v>1890</v>
      </c>
    </row>
    <row r="196" spans="1:18" ht="9.9499999999999993" customHeight="1">
      <c r="A196" s="22" t="s">
        <v>34</v>
      </c>
      <c r="B196" s="22" t="s">
        <v>238</v>
      </c>
      <c r="C196" s="22"/>
      <c r="D196" s="22"/>
      <c r="E196" s="22"/>
      <c r="F196" s="22" t="s">
        <v>103</v>
      </c>
      <c r="G196" s="22"/>
      <c r="H196" s="22" t="s">
        <v>16</v>
      </c>
      <c r="I196" s="22"/>
      <c r="J196" s="139">
        <v>871.2</v>
      </c>
      <c r="K196" s="140"/>
      <c r="L196" s="22"/>
      <c r="M196" s="139">
        <v>5556.61</v>
      </c>
      <c r="N196" s="22"/>
      <c r="O196" s="139">
        <f>[1]Report!R196-[1]Report!M196</f>
        <v>1279.6300000000001</v>
      </c>
      <c r="P196" s="22"/>
      <c r="Q196" s="22"/>
      <c r="R196" s="139">
        <v>6836.24</v>
      </c>
    </row>
    <row r="197" spans="1:18" ht="9.9499999999999993" customHeight="1">
      <c r="A197" s="22" t="s">
        <v>34</v>
      </c>
      <c r="B197" s="22" t="s">
        <v>239</v>
      </c>
      <c r="C197" s="22"/>
      <c r="D197" s="22"/>
      <c r="E197" s="22"/>
      <c r="F197" s="22" t="s">
        <v>104</v>
      </c>
      <c r="G197" s="22"/>
      <c r="H197" s="22" t="s">
        <v>16</v>
      </c>
      <c r="I197" s="22"/>
      <c r="J197" s="139">
        <v>22.94</v>
      </c>
      <c r="K197" s="140"/>
      <c r="L197" s="22"/>
      <c r="M197" s="139">
        <v>232.49</v>
      </c>
      <c r="N197" s="22"/>
      <c r="O197" s="139">
        <f>[1]Report!R197-[1]Report!M197</f>
        <v>0</v>
      </c>
      <c r="P197" s="22"/>
      <c r="Q197" s="22"/>
      <c r="R197" s="139">
        <v>232.49</v>
      </c>
    </row>
    <row r="198" spans="1:18" ht="9.9499999999999993" customHeight="1">
      <c r="A198" s="22" t="s">
        <v>34</v>
      </c>
      <c r="B198" s="22" t="s">
        <v>240</v>
      </c>
      <c r="C198" s="22"/>
      <c r="D198" s="22"/>
      <c r="E198" s="22"/>
      <c r="F198" s="22" t="s">
        <v>105</v>
      </c>
      <c r="G198" s="22"/>
      <c r="H198" s="22" t="s">
        <v>21</v>
      </c>
      <c r="I198" s="22"/>
      <c r="J198" s="139">
        <v>-85.69</v>
      </c>
      <c r="K198" s="140"/>
      <c r="L198" s="22"/>
      <c r="M198" s="139">
        <v>-85.69</v>
      </c>
      <c r="N198" s="22"/>
      <c r="O198" s="139">
        <f>[1]Report!R198-[1]Report!M198</f>
        <v>0</v>
      </c>
      <c r="P198" s="22"/>
      <c r="Q198" s="22"/>
      <c r="R198" s="139">
        <v>-85.69</v>
      </c>
    </row>
    <row r="199" spans="1:18" ht="9.9499999999999993" customHeight="1">
      <c r="A199" s="22" t="s">
        <v>34</v>
      </c>
      <c r="B199" s="22" t="s">
        <v>241</v>
      </c>
      <c r="C199" s="22"/>
      <c r="D199" s="22"/>
      <c r="E199" s="22"/>
      <c r="F199" s="22" t="s">
        <v>106</v>
      </c>
      <c r="G199" s="22"/>
      <c r="H199" s="22" t="s">
        <v>21</v>
      </c>
      <c r="I199" s="22"/>
      <c r="J199" s="139">
        <v>0</v>
      </c>
      <c r="K199" s="140"/>
      <c r="L199" s="22"/>
      <c r="M199" s="139">
        <v>0</v>
      </c>
      <c r="N199" s="22"/>
      <c r="O199" s="139">
        <v>0</v>
      </c>
      <c r="P199" s="22"/>
      <c r="Q199" s="22"/>
      <c r="R199" s="139">
        <v>0</v>
      </c>
    </row>
    <row r="200" spans="1:18" ht="9.9499999999999993" customHeight="1">
      <c r="A200" s="22" t="s">
        <v>34</v>
      </c>
      <c r="B200" s="22" t="s">
        <v>242</v>
      </c>
      <c r="C200" s="22"/>
      <c r="D200" s="22"/>
      <c r="E200" s="22"/>
      <c r="F200" s="22" t="s">
        <v>107</v>
      </c>
      <c r="G200" s="22"/>
      <c r="H200" s="22" t="s">
        <v>21</v>
      </c>
      <c r="I200" s="22"/>
      <c r="J200" s="139">
        <v>3027.05</v>
      </c>
      <c r="K200" s="140"/>
      <c r="L200" s="22"/>
      <c r="M200" s="139">
        <v>3027.05</v>
      </c>
      <c r="N200" s="22"/>
      <c r="O200" s="139">
        <f>[1]Report!R200-[1]Report!M200</f>
        <v>0</v>
      </c>
      <c r="P200" s="22"/>
      <c r="Q200" s="22"/>
      <c r="R200" s="139">
        <v>3027.05</v>
      </c>
    </row>
    <row r="201" spans="1:18" ht="9.9499999999999993" customHeight="1">
      <c r="A201" s="22" t="s">
        <v>34</v>
      </c>
      <c r="B201" s="22" t="s">
        <v>243</v>
      </c>
      <c r="C201" s="22"/>
      <c r="D201" s="22"/>
      <c r="E201" s="22"/>
      <c r="F201" s="22" t="s">
        <v>108</v>
      </c>
      <c r="G201" s="22"/>
      <c r="H201" s="22" t="s">
        <v>21</v>
      </c>
      <c r="I201" s="22"/>
      <c r="J201" s="139">
        <v>0</v>
      </c>
      <c r="K201" s="140"/>
      <c r="L201" s="22"/>
      <c r="M201" s="139">
        <v>0</v>
      </c>
      <c r="N201" s="22"/>
      <c r="O201" s="139">
        <v>0</v>
      </c>
      <c r="P201" s="22"/>
      <c r="Q201" s="22"/>
      <c r="R201" s="139">
        <v>0</v>
      </c>
    </row>
    <row r="202" spans="1:18" ht="9.9499999999999993" customHeight="1">
      <c r="A202" s="30"/>
      <c r="B202" s="30"/>
      <c r="C202" s="30"/>
      <c r="D202" s="46"/>
      <c r="F202" s="46"/>
      <c r="G202" s="30"/>
      <c r="H202" s="30"/>
      <c r="I202" s="30"/>
      <c r="J202" s="30"/>
      <c r="K202" s="42"/>
      <c r="L202" s="30"/>
      <c r="M202" s="54"/>
      <c r="N202" s="42"/>
      <c r="O202" s="106"/>
      <c r="P202" s="42"/>
      <c r="Q202" s="42"/>
      <c r="R202" s="107"/>
    </row>
    <row r="203" spans="1:18" ht="9.9499999999999993" customHeight="1" thickBot="1">
      <c r="A203" s="30"/>
      <c r="B203" s="30"/>
      <c r="C203" s="30"/>
      <c r="D203" s="30"/>
      <c r="F203" s="30"/>
      <c r="G203" s="30"/>
      <c r="H203" s="30"/>
      <c r="I203" s="30"/>
      <c r="J203" s="30"/>
      <c r="K203" s="184" t="s">
        <v>244</v>
      </c>
      <c r="L203" s="30"/>
      <c r="M203" s="45">
        <f>SUM(M191:M202)</f>
        <v>10648.99</v>
      </c>
      <c r="N203" s="42"/>
      <c r="O203" s="108">
        <f>SUM(O191:O202)</f>
        <v>1279.6300000000001</v>
      </c>
      <c r="P203" s="42"/>
      <c r="Q203" s="42"/>
      <c r="R203" s="45">
        <f>SUM(R191:R202)</f>
        <v>11928.619999999999</v>
      </c>
    </row>
    <row r="204" spans="1:18" ht="9.9499999999999993" customHeight="1" thickTop="1">
      <c r="A204" s="103" t="s">
        <v>245</v>
      </c>
      <c r="B204" s="30"/>
      <c r="C204" s="30"/>
      <c r="D204" s="30"/>
      <c r="F204" s="30"/>
      <c r="G204" s="30"/>
      <c r="H204" s="30"/>
      <c r="I204" s="30"/>
      <c r="J204" s="30"/>
      <c r="K204" s="42"/>
      <c r="L204" s="30"/>
      <c r="M204" s="42"/>
      <c r="N204" s="42"/>
      <c r="O204" s="109"/>
      <c r="P204" s="42"/>
      <c r="Q204" s="42"/>
      <c r="R204" s="42"/>
    </row>
    <row r="205" spans="1:18" ht="9.9499999999999993" customHeight="1">
      <c r="A205" s="22" t="s">
        <v>34</v>
      </c>
      <c r="B205" s="22" t="s">
        <v>246</v>
      </c>
      <c r="C205" s="22"/>
      <c r="D205" s="22"/>
      <c r="E205" s="22"/>
      <c r="F205" s="22" t="s">
        <v>109</v>
      </c>
      <c r="G205" s="22"/>
      <c r="H205" s="22" t="s">
        <v>21</v>
      </c>
      <c r="I205" s="22"/>
      <c r="J205" s="139">
        <f>-14304.54 + [1]Output!B$12</f>
        <v>-15162.550000000001</v>
      </c>
      <c r="K205" s="140"/>
      <c r="L205" s="22"/>
      <c r="M205" s="139">
        <v>-14304.54</v>
      </c>
      <c r="N205" s="22"/>
      <c r="O205" s="139">
        <f>[1]Report!R205-[1]Report!M205</f>
        <v>-858.01000000000022</v>
      </c>
      <c r="P205" s="22"/>
      <c r="Q205" s="22"/>
      <c r="R205" s="139">
        <f>-14304.54 + [1]Output!B$12</f>
        <v>-15162.550000000001</v>
      </c>
    </row>
    <row r="206" spans="1:18" ht="9.9499999999999993" customHeight="1">
      <c r="A206" s="22" t="s">
        <v>34</v>
      </c>
      <c r="B206" s="22" t="s">
        <v>289</v>
      </c>
      <c r="C206" s="22"/>
      <c r="D206" s="22"/>
      <c r="E206" s="22"/>
      <c r="F206" s="22" t="s">
        <v>285</v>
      </c>
      <c r="G206" s="22"/>
      <c r="H206" s="22" t="s">
        <v>21</v>
      </c>
      <c r="I206" s="22"/>
      <c r="J206" s="139">
        <f>-11032.15 + [1]Output!B$11</f>
        <v>-11677.31</v>
      </c>
      <c r="K206" s="140"/>
      <c r="L206" s="22"/>
      <c r="M206" s="139">
        <v>-10386.99</v>
      </c>
      <c r="N206" s="22"/>
      <c r="O206" s="139">
        <f>[1]Report!R206-[1]Report!M206</f>
        <v>-1290.3199999999997</v>
      </c>
      <c r="P206" s="22"/>
      <c r="Q206" s="22"/>
      <c r="R206" s="139">
        <f>-11032.15 + [1]Output!B$11</f>
        <v>-11677.31</v>
      </c>
    </row>
    <row r="207" spans="1:18" ht="9.9499999999999993" customHeight="1">
      <c r="A207" s="22" t="s">
        <v>34</v>
      </c>
      <c r="B207" s="22" t="s">
        <v>247</v>
      </c>
      <c r="C207" s="22"/>
      <c r="D207" s="22"/>
      <c r="E207" s="22"/>
      <c r="F207" s="22" t="s">
        <v>148</v>
      </c>
      <c r="G207" s="22"/>
      <c r="H207" s="22" t="s">
        <v>21</v>
      </c>
      <c r="I207" s="22"/>
      <c r="J207" s="139">
        <v>0</v>
      </c>
      <c r="K207" s="140"/>
      <c r="L207" s="22"/>
      <c r="M207" s="139">
        <v>0</v>
      </c>
      <c r="N207" s="22"/>
      <c r="O207" s="139">
        <v>0</v>
      </c>
      <c r="P207" s="22"/>
      <c r="Q207" s="22"/>
      <c r="R207" s="139">
        <v>0</v>
      </c>
    </row>
    <row r="208" spans="1:18" ht="9.9499999999999993" customHeight="1">
      <c r="A208" s="22" t="s">
        <v>34</v>
      </c>
      <c r="B208" s="22" t="s">
        <v>248</v>
      </c>
      <c r="C208" s="22"/>
      <c r="D208" s="22"/>
      <c r="E208" s="22"/>
      <c r="F208" s="22" t="s">
        <v>110</v>
      </c>
      <c r="G208" s="22"/>
      <c r="H208" s="22" t="s">
        <v>21</v>
      </c>
      <c r="I208" s="22"/>
      <c r="J208" s="139">
        <f>-22724.46 + [1]Output!B$13</f>
        <v>-22724.46</v>
      </c>
      <c r="K208" s="140"/>
      <c r="L208" s="22"/>
      <c r="M208" s="139">
        <v>-21461.99</v>
      </c>
      <c r="N208" s="22"/>
      <c r="O208" s="139">
        <f>[1]Report!R208-[1]Report!M208</f>
        <v>-1262.4699999999975</v>
      </c>
      <c r="P208" s="22"/>
      <c r="Q208" s="22"/>
      <c r="R208" s="139">
        <f>-22724.46 + [1]Output!B$13</f>
        <v>-22724.46</v>
      </c>
    </row>
    <row r="209" spans="1:18" ht="9.9499999999999993" customHeight="1">
      <c r="A209" s="22" t="s">
        <v>34</v>
      </c>
      <c r="B209" s="22" t="s">
        <v>249</v>
      </c>
      <c r="C209" s="22"/>
      <c r="D209" s="22"/>
      <c r="E209" s="22"/>
      <c r="F209" s="22" t="s">
        <v>111</v>
      </c>
      <c r="G209" s="22"/>
      <c r="H209" s="22" t="s">
        <v>21</v>
      </c>
      <c r="I209" s="22"/>
      <c r="J209" s="139">
        <v>-400</v>
      </c>
      <c r="K209" s="140"/>
      <c r="L209" s="22"/>
      <c r="M209" s="139">
        <v>-400</v>
      </c>
      <c r="N209" s="22"/>
      <c r="O209" s="139">
        <f>[1]Report!R209-[1]Report!M209</f>
        <v>0</v>
      </c>
      <c r="P209" s="22"/>
      <c r="Q209" s="22"/>
      <c r="R209" s="139">
        <v>-400</v>
      </c>
    </row>
    <row r="210" spans="1:18" ht="9.9499999999999993" customHeight="1">
      <c r="A210" s="22" t="s">
        <v>34</v>
      </c>
      <c r="B210" s="22" t="s">
        <v>250</v>
      </c>
      <c r="C210" s="22"/>
      <c r="D210" s="22"/>
      <c r="E210" s="22"/>
      <c r="F210" s="22" t="s">
        <v>145</v>
      </c>
      <c r="G210" s="22"/>
      <c r="H210" s="22" t="s">
        <v>21</v>
      </c>
      <c r="I210" s="22"/>
      <c r="J210" s="139">
        <v>0</v>
      </c>
      <c r="K210" s="140"/>
      <c r="L210" s="22"/>
      <c r="M210" s="139">
        <v>0</v>
      </c>
      <c r="N210" s="22"/>
      <c r="O210" s="139">
        <v>0</v>
      </c>
      <c r="P210" s="22"/>
      <c r="Q210" s="22"/>
      <c r="R210" s="139">
        <v>0</v>
      </c>
    </row>
    <row r="211" spans="1:18" ht="9.9499999999999993" customHeight="1">
      <c r="A211" s="22" t="s">
        <v>34</v>
      </c>
      <c r="B211" s="22" t="s">
        <v>251</v>
      </c>
      <c r="C211" s="22"/>
      <c r="D211" s="22"/>
      <c r="E211" s="22"/>
      <c r="F211" s="22" t="s">
        <v>112</v>
      </c>
      <c r="G211" s="22"/>
      <c r="H211" s="22" t="s">
        <v>21</v>
      </c>
      <c r="I211" s="22"/>
      <c r="J211" s="139">
        <v>0</v>
      </c>
      <c r="K211" s="140"/>
      <c r="L211" s="22"/>
      <c r="M211" s="139">
        <v>0</v>
      </c>
      <c r="N211" s="22"/>
      <c r="O211" s="139">
        <v>0</v>
      </c>
      <c r="P211" s="22"/>
      <c r="Q211" s="22"/>
      <c r="R211" s="139">
        <v>0</v>
      </c>
    </row>
    <row r="212" spans="1:18" ht="9.9499999999999993" customHeight="1">
      <c r="A212" s="22" t="s">
        <v>34</v>
      </c>
      <c r="B212" s="22" t="s">
        <v>252</v>
      </c>
      <c r="C212" s="22"/>
      <c r="D212" s="22"/>
      <c r="E212" s="22"/>
      <c r="F212" s="22" t="s">
        <v>113</v>
      </c>
      <c r="G212" s="22"/>
      <c r="H212" s="22" t="s">
        <v>21</v>
      </c>
      <c r="I212" s="22"/>
      <c r="J212" s="139">
        <v>-4578.3</v>
      </c>
      <c r="K212" s="140"/>
      <c r="L212" s="22"/>
      <c r="M212" s="139">
        <v>-4323.95</v>
      </c>
      <c r="N212" s="22"/>
      <c r="O212" s="139">
        <f>[1]Report!R212-[1]Report!M212</f>
        <v>-254.35000000000036</v>
      </c>
      <c r="P212" s="22"/>
      <c r="Q212" s="22"/>
      <c r="R212" s="139">
        <f>-4578.3</f>
        <v>-4578.3</v>
      </c>
    </row>
    <row r="213" spans="1:18" ht="9.9499999999999993" customHeight="1">
      <c r="A213" s="22" t="s">
        <v>34</v>
      </c>
      <c r="B213" s="22" t="s">
        <v>253</v>
      </c>
      <c r="C213" s="22"/>
      <c r="D213" s="22"/>
      <c r="E213" s="22"/>
      <c r="F213" s="22" t="s">
        <v>114</v>
      </c>
      <c r="G213" s="22"/>
      <c r="H213" s="22" t="s">
        <v>21</v>
      </c>
      <c r="I213" s="22"/>
      <c r="J213" s="139">
        <v>-3943.08</v>
      </c>
      <c r="K213" s="140"/>
      <c r="L213" s="22"/>
      <c r="M213" s="139">
        <v>-3724.02</v>
      </c>
      <c r="N213" s="22"/>
      <c r="O213" s="139">
        <f>[1]Report!R213-[1]Report!M213</f>
        <v>-219.05999999999995</v>
      </c>
      <c r="P213" s="22"/>
      <c r="Q213" s="22"/>
      <c r="R213" s="139">
        <v>-3943.08</v>
      </c>
    </row>
    <row r="214" spans="1:18" ht="9.9499999999999993" customHeight="1">
      <c r="A214" s="22" t="s">
        <v>34</v>
      </c>
      <c r="B214" s="22" t="s">
        <v>254</v>
      </c>
      <c r="C214" s="22"/>
      <c r="D214" s="22"/>
      <c r="E214" s="22"/>
      <c r="F214" s="22" t="s">
        <v>151</v>
      </c>
      <c r="G214" s="22"/>
      <c r="H214" s="22" t="s">
        <v>21</v>
      </c>
      <c r="I214" s="22"/>
      <c r="J214" s="139">
        <v>0</v>
      </c>
      <c r="K214" s="140"/>
      <c r="L214" s="22"/>
      <c r="M214" s="139">
        <v>0</v>
      </c>
      <c r="N214" s="22"/>
      <c r="O214" s="139">
        <v>0</v>
      </c>
      <c r="P214" s="22"/>
      <c r="Q214" s="22"/>
      <c r="R214" s="139">
        <v>0</v>
      </c>
    </row>
    <row r="215" spans="1:18" ht="9.9499999999999993" customHeight="1">
      <c r="A215" s="22" t="s">
        <v>34</v>
      </c>
      <c r="B215" s="22" t="s">
        <v>255</v>
      </c>
      <c r="C215" s="22"/>
      <c r="D215" s="22"/>
      <c r="E215" s="22"/>
      <c r="F215" s="22" t="s">
        <v>115</v>
      </c>
      <c r="G215" s="22"/>
      <c r="H215" s="22" t="s">
        <v>21</v>
      </c>
      <c r="I215" s="22"/>
      <c r="J215" s="139">
        <v>0</v>
      </c>
      <c r="K215" s="140"/>
      <c r="L215" s="22"/>
      <c r="M215" s="139">
        <v>0</v>
      </c>
      <c r="N215" s="22"/>
      <c r="O215" s="139">
        <v>0</v>
      </c>
      <c r="P215" s="22"/>
      <c r="Q215" s="22"/>
      <c r="R215" s="139">
        <v>0</v>
      </c>
    </row>
    <row r="216" spans="1:18" ht="9.9499999999999993" customHeight="1">
      <c r="A216" s="22" t="s">
        <v>34</v>
      </c>
      <c r="B216" s="22" t="s">
        <v>256</v>
      </c>
      <c r="C216" s="22"/>
      <c r="D216" s="22"/>
      <c r="E216" s="22"/>
      <c r="F216" s="22" t="s">
        <v>116</v>
      </c>
      <c r="G216" s="22"/>
      <c r="H216" s="22" t="s">
        <v>21</v>
      </c>
      <c r="I216" s="22"/>
      <c r="J216" s="139">
        <v>-4982.47</v>
      </c>
      <c r="K216" s="140"/>
      <c r="L216" s="22"/>
      <c r="M216" s="139">
        <v>-4734.34</v>
      </c>
      <c r="N216" s="22"/>
      <c r="O216" s="139">
        <f>[1]Report!R216-[1]Report!M216</f>
        <v>-248.13000000000011</v>
      </c>
      <c r="P216" s="22"/>
      <c r="Q216" s="22"/>
      <c r="R216" s="139">
        <v>-4982.47</v>
      </c>
    </row>
    <row r="217" spans="1:18" ht="9.9499999999999993" customHeight="1">
      <c r="A217" s="22" t="s">
        <v>34</v>
      </c>
      <c r="B217" s="22" t="s">
        <v>257</v>
      </c>
      <c r="C217" s="22"/>
      <c r="D217" s="22"/>
      <c r="E217" s="22"/>
      <c r="F217" s="22" t="s">
        <v>146</v>
      </c>
      <c r="G217" s="22"/>
      <c r="H217" s="22" t="s">
        <v>21</v>
      </c>
      <c r="I217" s="22"/>
      <c r="J217" s="139">
        <f>-476.81 + [1]Output!B$15</f>
        <v>-505.41</v>
      </c>
      <c r="K217" s="140"/>
      <c r="L217" s="22"/>
      <c r="M217" s="139">
        <v>-476.81</v>
      </c>
      <c r="N217" s="22"/>
      <c r="O217" s="139">
        <f>[1]Report!R217-[1]Report!M217</f>
        <v>-28.600000000000023</v>
      </c>
      <c r="P217" s="22"/>
      <c r="Q217" s="22"/>
      <c r="R217" s="139">
        <f>-476.81 + [1]Output!B$15</f>
        <v>-505.41</v>
      </c>
    </row>
    <row r="218" spans="1:18" ht="9.9499999999999993" customHeight="1">
      <c r="A218" s="22" t="s">
        <v>34</v>
      </c>
      <c r="B218" s="22" t="s">
        <v>258</v>
      </c>
      <c r="C218" s="22"/>
      <c r="D218" s="22"/>
      <c r="E218" s="22"/>
      <c r="F218" s="22" t="s">
        <v>117</v>
      </c>
      <c r="G218" s="22"/>
      <c r="H218" s="22" t="s">
        <v>16</v>
      </c>
      <c r="I218" s="22"/>
      <c r="J218" s="139">
        <v>-35.79</v>
      </c>
      <c r="K218" s="140"/>
      <c r="L218" s="22"/>
      <c r="M218" s="139">
        <v>-280.87</v>
      </c>
      <c r="N218" s="22"/>
      <c r="O218" s="139">
        <f>[1]Report!R218-[1]Report!M218</f>
        <v>0</v>
      </c>
      <c r="P218" s="22"/>
      <c r="Q218" s="22"/>
      <c r="R218" s="139">
        <v>-280.87</v>
      </c>
    </row>
    <row r="219" spans="1:18" ht="9.9499999999999993" customHeight="1">
      <c r="A219" s="22" t="s">
        <v>34</v>
      </c>
      <c r="B219" s="22" t="s">
        <v>259</v>
      </c>
      <c r="C219" s="22"/>
      <c r="D219" s="22"/>
      <c r="E219" s="22"/>
      <c r="F219" s="22" t="s">
        <v>118</v>
      </c>
      <c r="G219" s="22"/>
      <c r="H219" s="22" t="s">
        <v>21</v>
      </c>
      <c r="I219" s="22"/>
      <c r="J219" s="139">
        <v>0</v>
      </c>
      <c r="K219" s="140"/>
      <c r="L219" s="22"/>
      <c r="M219" s="139">
        <v>0</v>
      </c>
      <c r="N219" s="22"/>
      <c r="O219" s="139">
        <v>0</v>
      </c>
      <c r="P219" s="22"/>
      <c r="Q219" s="22"/>
      <c r="R219" s="139">
        <v>0</v>
      </c>
    </row>
    <row r="220" spans="1:18" ht="9.9499999999999993" customHeight="1">
      <c r="A220" s="22" t="s">
        <v>34</v>
      </c>
      <c r="B220" s="22" t="s">
        <v>284</v>
      </c>
      <c r="C220" s="22"/>
      <c r="D220" s="22"/>
      <c r="E220" s="22"/>
      <c r="F220" s="22" t="s">
        <v>283</v>
      </c>
      <c r="G220" s="22"/>
      <c r="H220" s="22" t="s">
        <v>21</v>
      </c>
      <c r="I220" s="22"/>
      <c r="J220" s="139">
        <v>-2393.44</v>
      </c>
      <c r="K220" s="140"/>
      <c r="L220" s="22"/>
      <c r="M220" s="139">
        <v>-2243.85</v>
      </c>
      <c r="N220" s="22"/>
      <c r="O220" s="139">
        <f>[1]Report!R220-[1]Report!M220</f>
        <v>-149.59000000000015</v>
      </c>
      <c r="P220" s="22"/>
      <c r="Q220" s="22"/>
      <c r="R220" s="139">
        <v>-2393.44</v>
      </c>
    </row>
    <row r="221" spans="1:18" ht="9.9499999999999993" customHeight="1">
      <c r="A221" s="22" t="s">
        <v>34</v>
      </c>
      <c r="B221" s="22" t="s">
        <v>260</v>
      </c>
      <c r="C221" s="22"/>
      <c r="D221" s="22"/>
      <c r="E221" s="22"/>
      <c r="F221" s="22" t="s">
        <v>147</v>
      </c>
      <c r="G221" s="22"/>
      <c r="H221" s="22" t="s">
        <v>21</v>
      </c>
      <c r="I221" s="22"/>
      <c r="J221" s="139">
        <v>0</v>
      </c>
      <c r="K221" s="140"/>
      <c r="L221" s="22"/>
      <c r="M221" s="139">
        <v>0</v>
      </c>
      <c r="N221" s="22"/>
      <c r="O221" s="139">
        <v>0</v>
      </c>
      <c r="P221" s="22"/>
      <c r="Q221" s="22"/>
      <c r="R221" s="139">
        <v>0</v>
      </c>
    </row>
    <row r="222" spans="1:18" ht="9.9499999999999993" customHeight="1">
      <c r="A222" s="22" t="s">
        <v>34</v>
      </c>
      <c r="B222" s="22" t="s">
        <v>261</v>
      </c>
      <c r="C222" s="22"/>
      <c r="D222" s="22"/>
      <c r="E222" s="22"/>
      <c r="F222" s="22" t="s">
        <v>119</v>
      </c>
      <c r="G222" s="22"/>
      <c r="H222" s="22" t="s">
        <v>21</v>
      </c>
      <c r="I222" s="22"/>
      <c r="J222" s="139">
        <v>0</v>
      </c>
      <c r="K222" s="140"/>
      <c r="L222" s="22"/>
      <c r="M222" s="139">
        <v>0</v>
      </c>
      <c r="N222" s="22"/>
      <c r="O222" s="139">
        <v>0</v>
      </c>
      <c r="P222" s="22"/>
      <c r="Q222" s="22"/>
      <c r="R222" s="139">
        <v>0</v>
      </c>
    </row>
    <row r="223" spans="1:18" ht="9.9499999999999993" customHeight="1">
      <c r="A223" s="22" t="s">
        <v>34</v>
      </c>
      <c r="B223" s="22" t="s">
        <v>262</v>
      </c>
      <c r="C223" s="22"/>
      <c r="D223" s="22"/>
      <c r="E223" s="22"/>
      <c r="F223" s="22" t="s">
        <v>120</v>
      </c>
      <c r="G223" s="22"/>
      <c r="H223" s="22" t="s">
        <v>21</v>
      </c>
      <c r="I223" s="22"/>
      <c r="J223" s="139">
        <v>-1440</v>
      </c>
      <c r="K223" s="140"/>
      <c r="L223" s="22"/>
      <c r="M223" s="139">
        <v>-1440</v>
      </c>
      <c r="N223" s="22"/>
      <c r="O223" s="139">
        <f>[1]Report!R223-[1]Report!M223</f>
        <v>0</v>
      </c>
      <c r="P223" s="22"/>
      <c r="Q223" s="22"/>
      <c r="R223" s="139">
        <v>-1440</v>
      </c>
    </row>
    <row r="224" spans="1:18" ht="9.9499999999999993" customHeight="1">
      <c r="A224" s="22" t="s">
        <v>34</v>
      </c>
      <c r="B224" s="22" t="s">
        <v>263</v>
      </c>
      <c r="C224" s="22"/>
      <c r="D224" s="22"/>
      <c r="E224" s="22"/>
      <c r="F224" s="22" t="s">
        <v>121</v>
      </c>
      <c r="G224" s="22"/>
      <c r="H224" s="22" t="s">
        <v>21</v>
      </c>
      <c r="I224" s="22"/>
      <c r="J224" s="139">
        <v>-12759.25</v>
      </c>
      <c r="K224" s="140"/>
      <c r="L224" s="22"/>
      <c r="M224" s="139">
        <v>-12759.25</v>
      </c>
      <c r="N224" s="22"/>
      <c r="O224" s="139">
        <f>[1]Report!R224-[1]Report!M224</f>
        <v>0</v>
      </c>
      <c r="P224" s="22"/>
      <c r="Q224" s="22"/>
      <c r="R224" s="139">
        <v>-12759.25</v>
      </c>
    </row>
    <row r="225" spans="1:19" ht="9.9499999999999993" customHeight="1">
      <c r="A225" s="22" t="s">
        <v>34</v>
      </c>
      <c r="B225" s="22" t="s">
        <v>263</v>
      </c>
      <c r="C225" s="22"/>
      <c r="D225" s="22"/>
      <c r="E225" s="22"/>
      <c r="F225" s="22" t="s">
        <v>121</v>
      </c>
      <c r="G225" s="22"/>
      <c r="H225" s="22" t="s">
        <v>16</v>
      </c>
      <c r="I225" s="22"/>
      <c r="J225" s="139">
        <v>-417.02</v>
      </c>
      <c r="K225" s="140"/>
      <c r="L225" s="22"/>
      <c r="M225" s="139">
        <v>-3270.82</v>
      </c>
      <c r="N225" s="22"/>
      <c r="O225" s="139">
        <f>[1]Report!R225-[1]Report!M225</f>
        <v>0</v>
      </c>
      <c r="P225" s="22"/>
      <c r="Q225" s="22"/>
      <c r="R225" s="139">
        <v>-3270.82</v>
      </c>
    </row>
    <row r="226" spans="1:19" ht="9.9499999999999993" customHeight="1">
      <c r="A226" s="22" t="s">
        <v>34</v>
      </c>
      <c r="B226" s="22" t="s">
        <v>264</v>
      </c>
      <c r="C226" s="22"/>
      <c r="D226" s="22"/>
      <c r="E226" s="22"/>
      <c r="F226" s="22" t="s">
        <v>122</v>
      </c>
      <c r="G226" s="22"/>
      <c r="H226" s="22" t="s">
        <v>21</v>
      </c>
      <c r="I226" s="22"/>
      <c r="J226" s="139">
        <v>-23091.58</v>
      </c>
      <c r="K226" s="140"/>
      <c r="L226" s="22"/>
      <c r="M226" s="139">
        <v>-23091.58</v>
      </c>
      <c r="N226" s="22"/>
      <c r="O226" s="139">
        <f>[1]Report!R226-[1]Report!M226</f>
        <v>0</v>
      </c>
      <c r="P226" s="22"/>
      <c r="Q226" s="22"/>
      <c r="R226" s="139">
        <v>-23091.58</v>
      </c>
    </row>
    <row r="227" spans="1:19" ht="9.9499999999999993" customHeight="1">
      <c r="A227" s="22" t="s">
        <v>34</v>
      </c>
      <c r="B227" s="22" t="s">
        <v>264</v>
      </c>
      <c r="C227" s="22"/>
      <c r="D227" s="22"/>
      <c r="E227" s="22"/>
      <c r="F227" s="22" t="s">
        <v>122</v>
      </c>
      <c r="G227" s="22"/>
      <c r="H227" s="22" t="s">
        <v>16</v>
      </c>
      <c r="I227" s="22"/>
      <c r="J227" s="139">
        <v>-28.91</v>
      </c>
      <c r="K227" s="140"/>
      <c r="L227" s="22"/>
      <c r="M227" s="139">
        <v>-226.84</v>
      </c>
      <c r="N227" s="22"/>
      <c r="O227" s="139">
        <f>[1]Report!R227-[1]Report!M227</f>
        <v>0</v>
      </c>
      <c r="P227" s="22"/>
      <c r="Q227" s="22"/>
      <c r="R227" s="139">
        <v>-226.84</v>
      </c>
    </row>
    <row r="228" spans="1:19" ht="9.9499999999999993" customHeight="1">
      <c r="A228" s="22" t="s">
        <v>34</v>
      </c>
      <c r="B228" s="22" t="s">
        <v>265</v>
      </c>
      <c r="C228" s="22"/>
      <c r="D228" s="22"/>
      <c r="E228" s="22"/>
      <c r="F228" s="22" t="s">
        <v>123</v>
      </c>
      <c r="G228" s="22"/>
      <c r="H228" s="22" t="s">
        <v>16</v>
      </c>
      <c r="I228" s="22"/>
      <c r="J228" s="139">
        <v>-240.76</v>
      </c>
      <c r="K228" s="140"/>
      <c r="L228" s="22"/>
      <c r="M228" s="139">
        <v>-1505.31</v>
      </c>
      <c r="N228" s="22"/>
      <c r="O228" s="139">
        <f>[1]Report!R228-[1]Report!M228</f>
        <v>-383.93000000000006</v>
      </c>
      <c r="P228" s="22"/>
      <c r="Q228" s="22"/>
      <c r="R228" s="139">
        <v>-1889.24</v>
      </c>
    </row>
    <row r="229" spans="1:19" ht="9.9499999999999993" customHeight="1">
      <c r="A229" s="30"/>
      <c r="B229" s="30"/>
      <c r="C229" s="30"/>
      <c r="D229" s="30"/>
      <c r="F229" s="46"/>
      <c r="G229" s="30"/>
      <c r="H229" s="30"/>
      <c r="I229" s="30"/>
      <c r="J229" s="30"/>
      <c r="K229" s="54"/>
      <c r="L229" s="30"/>
      <c r="M229" s="54"/>
      <c r="N229" s="42"/>
      <c r="O229" s="106"/>
      <c r="P229" s="42"/>
      <c r="Q229" s="42"/>
      <c r="R229" s="43"/>
    </row>
    <row r="230" spans="1:19" ht="9.75" customHeight="1" thickBot="1">
      <c r="A230" s="30"/>
      <c r="B230" s="30"/>
      <c r="C230" s="30"/>
      <c r="D230" s="30"/>
      <c r="E230" s="30"/>
      <c r="F230" s="30"/>
      <c r="G230" s="30"/>
      <c r="H230" s="30"/>
      <c r="I230" s="30"/>
      <c r="J230" s="30"/>
      <c r="K230" s="184" t="s">
        <v>266</v>
      </c>
      <c r="L230" s="30"/>
      <c r="M230" s="45">
        <f>SUM(M204:M229)</f>
        <v>-104631.16</v>
      </c>
      <c r="N230" s="42"/>
      <c r="O230" s="108">
        <f>SUM(O204:O229)</f>
        <v>-4694.4599999999991</v>
      </c>
      <c r="P230" s="42"/>
      <c r="Q230" s="42"/>
      <c r="R230" s="45">
        <f>SUM(R204:R229)</f>
        <v>-109325.62000000002</v>
      </c>
    </row>
    <row r="231" spans="1:19" ht="9.9499999999999993" customHeight="1" thickTop="1">
      <c r="A231" s="103"/>
      <c r="C231" s="30"/>
      <c r="D231" s="30"/>
      <c r="E231" s="30"/>
      <c r="F231" s="30"/>
      <c r="G231" s="30"/>
      <c r="H231" s="30"/>
      <c r="I231" s="30"/>
      <c r="J231" s="30"/>
      <c r="K231" s="57"/>
      <c r="L231" s="30"/>
      <c r="M231" s="43"/>
      <c r="N231" s="42"/>
      <c r="O231" s="106"/>
      <c r="P231" s="42"/>
      <c r="Q231" s="42"/>
      <c r="R231" s="43"/>
    </row>
    <row r="232" spans="1:19" ht="20.25" customHeight="1">
      <c r="A232" s="194" t="s">
        <v>267</v>
      </c>
      <c r="B232" s="195"/>
      <c r="C232" s="195"/>
      <c r="D232" s="195"/>
      <c r="E232" s="195"/>
      <c r="F232" s="195"/>
      <c r="G232" s="195"/>
      <c r="H232" s="195"/>
      <c r="I232" s="30"/>
      <c r="J232" s="30"/>
      <c r="K232" s="185" t="s">
        <v>268</v>
      </c>
      <c r="L232" s="30"/>
      <c r="M232" s="42">
        <f>M203+M230</f>
        <v>-93982.17</v>
      </c>
      <c r="N232" s="42"/>
      <c r="O232" s="109">
        <f>O203+O230</f>
        <v>-3414.829999999999</v>
      </c>
      <c r="P232" s="42"/>
      <c r="Q232" s="42"/>
      <c r="R232" s="42">
        <f>R203+R230</f>
        <v>-97397.000000000029</v>
      </c>
    </row>
    <row r="233" spans="1:19" ht="9.9499999999999993" customHeight="1">
      <c r="A233" s="30"/>
      <c r="B233" s="30"/>
      <c r="C233" s="30"/>
      <c r="D233" s="30"/>
      <c r="E233" s="30"/>
      <c r="F233" s="30"/>
      <c r="G233" s="30"/>
      <c r="H233" s="30"/>
      <c r="I233" s="30"/>
      <c r="J233" s="30"/>
      <c r="K233" s="57"/>
      <c r="L233" s="30"/>
      <c r="M233" s="42"/>
      <c r="N233" s="42"/>
      <c r="O233" s="109"/>
      <c r="P233" s="42"/>
      <c r="Q233" s="42"/>
      <c r="R233" s="42"/>
    </row>
    <row r="234" spans="1:19" ht="9.9499999999999993" customHeight="1">
      <c r="A234" s="30"/>
      <c r="B234" s="46"/>
      <c r="C234" s="30"/>
      <c r="D234" s="30"/>
      <c r="E234" s="30"/>
      <c r="F234" s="30"/>
      <c r="G234" s="30"/>
      <c r="H234" s="30"/>
      <c r="I234" s="30"/>
      <c r="J234" s="30"/>
      <c r="K234" s="57"/>
      <c r="L234" s="30"/>
      <c r="M234" s="42"/>
      <c r="N234" s="42"/>
      <c r="O234" s="109"/>
      <c r="P234" s="42"/>
      <c r="Q234" s="42"/>
      <c r="R234" s="42"/>
    </row>
    <row r="235" spans="1:19" ht="9.9499999999999993" customHeight="1">
      <c r="A235" s="46" t="s">
        <v>269</v>
      </c>
      <c r="B235" s="30"/>
      <c r="C235" s="30"/>
      <c r="D235" s="30"/>
      <c r="E235" s="22"/>
      <c r="F235" s="30"/>
      <c r="G235" s="30"/>
      <c r="H235" s="22" t="str">
        <f>[1]Input!B3</f>
        <v>HKD</v>
      </c>
      <c r="I235" s="30"/>
      <c r="J235" s="30"/>
      <c r="K235" s="110"/>
      <c r="L235" s="30"/>
      <c r="M235" s="54">
        <f>[1]Process!C94</f>
        <v>592114.43999999994</v>
      </c>
      <c r="N235" s="42"/>
      <c r="O235" s="109">
        <f>R235-M235</f>
        <v>-657257.40999999992</v>
      </c>
      <c r="P235" s="42"/>
      <c r="Q235" s="42"/>
      <c r="R235" s="42">
        <f>ROUND([1]Input!B11+[1]Process!C89,2)</f>
        <v>-65142.97</v>
      </c>
    </row>
    <row r="236" spans="1:19" ht="9.9499999999999993" customHeight="1">
      <c r="A236" s="30"/>
      <c r="B236" s="30"/>
      <c r="C236" s="30"/>
      <c r="D236" s="30"/>
      <c r="E236" s="30"/>
      <c r="F236" s="30"/>
      <c r="G236" s="30"/>
      <c r="H236" s="30"/>
      <c r="I236" s="30"/>
      <c r="J236" s="30"/>
      <c r="K236" s="110"/>
      <c r="L236" s="30"/>
      <c r="N236" s="42"/>
      <c r="O236" s="109"/>
      <c r="P236" s="42"/>
      <c r="Q236" s="42"/>
      <c r="R236" s="42"/>
    </row>
    <row r="237" spans="1:19" ht="9.9499999999999993" customHeight="1">
      <c r="A237" s="22" t="s">
        <v>270</v>
      </c>
      <c r="B237" s="30"/>
      <c r="C237" s="30"/>
      <c r="D237" s="30"/>
      <c r="E237" s="30"/>
      <c r="F237" s="30"/>
      <c r="G237" s="30"/>
      <c r="H237" s="30" t="str">
        <f>[1]Input!B3</f>
        <v>HKD</v>
      </c>
      <c r="I237" s="30"/>
      <c r="J237" s="30"/>
      <c r="K237" s="110"/>
      <c r="L237" s="30"/>
      <c r="M237" s="42">
        <f>[1]Process!C95</f>
        <v>-2852.5</v>
      </c>
      <c r="N237" s="42"/>
      <c r="O237" s="109">
        <f>R237-M237</f>
        <v>-3.6300000000001091</v>
      </c>
      <c r="P237" s="42"/>
      <c r="Q237" s="42"/>
      <c r="R237" s="42">
        <f>ROUND([1]Input!B12,2)</f>
        <v>-2856.13</v>
      </c>
    </row>
    <row r="238" spans="1:19" ht="9.9499999999999993" customHeight="1">
      <c r="A238" s="30"/>
      <c r="B238" s="30"/>
      <c r="C238" s="30"/>
      <c r="D238" s="30"/>
      <c r="E238" s="30"/>
      <c r="F238" s="30"/>
      <c r="G238" s="30"/>
      <c r="H238" s="30"/>
      <c r="I238" s="30"/>
      <c r="J238" s="30"/>
      <c r="K238" s="57"/>
      <c r="L238" s="30"/>
      <c r="M238" s="42"/>
      <c r="N238" s="42"/>
      <c r="O238" s="106"/>
      <c r="P238" s="42"/>
      <c r="Q238" s="42"/>
      <c r="R238" s="43"/>
    </row>
    <row r="239" spans="1:19" ht="9.9499999999999993" customHeight="1" thickBot="1">
      <c r="A239" s="46" t="s">
        <v>271</v>
      </c>
      <c r="B239" s="46"/>
      <c r="C239" s="30"/>
      <c r="D239" s="30"/>
      <c r="E239" s="30"/>
      <c r="F239" s="30"/>
      <c r="G239" s="30"/>
      <c r="H239" s="30"/>
      <c r="I239" s="30"/>
      <c r="J239" s="30"/>
      <c r="L239" s="30"/>
      <c r="M239" s="45">
        <f>SUM(M232:M238)</f>
        <v>495279.76999999996</v>
      </c>
      <c r="N239" s="111"/>
      <c r="O239" s="108">
        <f>SUM(O232:O238)</f>
        <v>-660675.86999999988</v>
      </c>
      <c r="P239" s="42"/>
      <c r="Q239" s="42"/>
      <c r="R239" s="45">
        <f>SUM(R232:R238)</f>
        <v>-165396.10000000003</v>
      </c>
      <c r="S239" s="22" t="s">
        <v>272</v>
      </c>
    </row>
    <row r="240" spans="1:19" ht="9.9499999999999993" customHeight="1" thickTop="1">
      <c r="A240" s="30"/>
      <c r="B240" s="55" t="s">
        <v>273</v>
      </c>
      <c r="C240" s="30"/>
      <c r="D240" s="30"/>
      <c r="E240" s="30"/>
      <c r="F240" s="30"/>
      <c r="G240" s="30"/>
      <c r="H240" s="30"/>
      <c r="I240" s="30"/>
      <c r="J240" s="30"/>
      <c r="K240" s="57"/>
      <c r="L240" s="30"/>
      <c r="M240" s="85"/>
      <c r="N240" s="111"/>
      <c r="O240" s="85"/>
      <c r="P240" s="186"/>
      <c r="Q240" s="186"/>
      <c r="R240" s="85"/>
    </row>
    <row r="241" spans="1:19" ht="9.9499999999999993" customHeight="1">
      <c r="A241" s="22" t="s">
        <v>34</v>
      </c>
      <c r="B241" s="22" t="s">
        <v>274</v>
      </c>
      <c r="C241" s="22"/>
      <c r="D241" s="22"/>
      <c r="E241" s="22"/>
      <c r="F241" s="22" t="s">
        <v>124</v>
      </c>
      <c r="G241" s="22"/>
      <c r="H241" s="22" t="s">
        <v>21</v>
      </c>
      <c r="I241" s="22"/>
      <c r="J241" s="139">
        <v>0</v>
      </c>
      <c r="K241" s="140"/>
      <c r="L241" s="22"/>
      <c r="M241" s="139">
        <v>0</v>
      </c>
      <c r="N241" s="22"/>
      <c r="O241" s="139">
        <v>0</v>
      </c>
      <c r="P241" s="22"/>
      <c r="Q241" s="22"/>
      <c r="R241" s="139">
        <v>0</v>
      </c>
    </row>
    <row r="242" spans="1:19" ht="9.9499999999999993" customHeight="1">
      <c r="A242" s="22" t="s">
        <v>34</v>
      </c>
      <c r="B242" s="22" t="s">
        <v>275</v>
      </c>
      <c r="C242" s="22"/>
      <c r="D242" s="22"/>
      <c r="E242" s="22"/>
      <c r="F242" s="22" t="s">
        <v>125</v>
      </c>
      <c r="G242" s="22"/>
      <c r="H242" s="22" t="s">
        <v>21</v>
      </c>
      <c r="I242" s="22"/>
      <c r="J242" s="139">
        <v>34960750</v>
      </c>
      <c r="K242" s="140"/>
      <c r="L242" s="22"/>
      <c r="M242" s="139">
        <v>34960750</v>
      </c>
      <c r="N242" s="22"/>
      <c r="O242" s="139">
        <f>[1]Report!R242-[1]Report!M242</f>
        <v>0</v>
      </c>
      <c r="P242" s="22"/>
      <c r="Q242" s="22"/>
      <c r="R242" s="139">
        <v>34960750</v>
      </c>
    </row>
    <row r="243" spans="1:19" ht="9.9499999999999993" customHeight="1">
      <c r="A243" s="22" t="s">
        <v>34</v>
      </c>
      <c r="B243" s="22" t="s">
        <v>276</v>
      </c>
      <c r="C243" s="22"/>
      <c r="D243" s="22"/>
      <c r="E243" s="22"/>
      <c r="F243" s="22" t="s">
        <v>126</v>
      </c>
      <c r="G243" s="22"/>
      <c r="H243" s="22" t="s">
        <v>21</v>
      </c>
      <c r="I243" s="22"/>
      <c r="J243" s="139">
        <v>0</v>
      </c>
      <c r="K243" s="140"/>
      <c r="L243" s="22"/>
      <c r="M243" s="139">
        <v>0</v>
      </c>
      <c r="N243" s="22"/>
      <c r="O243" s="139">
        <v>0</v>
      </c>
      <c r="P243" s="22"/>
      <c r="Q243" s="22"/>
      <c r="R243" s="139">
        <v>0</v>
      </c>
    </row>
    <row r="244" spans="1:19" ht="9.9499999999999993" customHeight="1">
      <c r="A244" s="22" t="s">
        <v>34</v>
      </c>
      <c r="B244" s="22" t="s">
        <v>277</v>
      </c>
      <c r="C244" s="22"/>
      <c r="D244" s="22"/>
      <c r="E244" s="22"/>
      <c r="F244" s="22" t="s">
        <v>127</v>
      </c>
      <c r="G244" s="22"/>
      <c r="H244" s="22" t="s">
        <v>21</v>
      </c>
      <c r="I244" s="22"/>
      <c r="J244" s="139">
        <v>0</v>
      </c>
      <c r="K244" s="140"/>
      <c r="L244" s="22"/>
      <c r="M244" s="139">
        <v>0</v>
      </c>
      <c r="N244" s="22"/>
      <c r="O244" s="139">
        <v>0</v>
      </c>
      <c r="P244" s="22"/>
      <c r="Q244" s="22"/>
      <c r="R244" s="139">
        <v>0</v>
      </c>
    </row>
    <row r="245" spans="1:19" ht="9.9499999999999993" customHeight="1">
      <c r="A245" s="30"/>
      <c r="B245" s="30"/>
      <c r="C245" s="30"/>
      <c r="D245" s="30"/>
      <c r="E245" s="30"/>
      <c r="F245" s="30"/>
      <c r="G245" s="30"/>
      <c r="H245" s="30"/>
      <c r="I245" s="30"/>
      <c r="J245" s="30"/>
      <c r="K245" s="57"/>
      <c r="L245" s="30"/>
      <c r="M245" s="85"/>
      <c r="N245" s="111"/>
      <c r="O245" s="85"/>
      <c r="P245" s="186"/>
      <c r="Q245" s="186"/>
      <c r="R245" s="85"/>
    </row>
    <row r="246" spans="1:19" ht="9.9499999999999993" customHeight="1" thickBot="1">
      <c r="A246" s="30"/>
      <c r="B246" s="30"/>
      <c r="C246" s="30"/>
      <c r="D246" s="30"/>
      <c r="E246" s="30"/>
      <c r="F246" s="30"/>
      <c r="G246" s="30"/>
      <c r="H246" s="30"/>
      <c r="I246" s="30"/>
      <c r="J246" s="30"/>
      <c r="K246" s="57"/>
      <c r="L246" s="30"/>
      <c r="M246" s="112">
        <f>SUM(M240:M245)</f>
        <v>34960750</v>
      </c>
      <c r="N246" s="111"/>
      <c r="O246" s="112">
        <f>SUM(O240:O245)</f>
        <v>0</v>
      </c>
      <c r="P246" s="186"/>
      <c r="Q246" s="186"/>
      <c r="R246" s="112">
        <f>SUM(R240:R245)</f>
        <v>34960750</v>
      </c>
      <c r="S246" s="22" t="s">
        <v>278</v>
      </c>
    </row>
    <row r="247" spans="1:19" ht="9.9499999999999993" customHeight="1" thickTop="1">
      <c r="A247" s="30"/>
      <c r="B247" s="30"/>
      <c r="C247" s="30"/>
      <c r="D247" s="30"/>
      <c r="E247" s="30"/>
      <c r="F247" s="30"/>
      <c r="G247" s="30"/>
      <c r="H247" s="30"/>
      <c r="I247" s="30"/>
      <c r="J247" s="30"/>
      <c r="K247" s="57"/>
      <c r="L247" s="30"/>
      <c r="M247" s="85"/>
      <c r="N247" s="111"/>
      <c r="O247" s="85"/>
      <c r="P247" s="186"/>
      <c r="Q247" s="186"/>
      <c r="R247" s="85"/>
      <c r="S247" s="22"/>
    </row>
    <row r="248" spans="1:19" ht="9.9499999999999993" customHeight="1" thickBot="1">
      <c r="A248" s="46" t="s">
        <v>185</v>
      </c>
      <c r="B248" s="30"/>
      <c r="C248" s="30"/>
      <c r="D248" s="30"/>
      <c r="E248" s="30"/>
      <c r="F248" s="30"/>
      <c r="G248" s="30"/>
      <c r="H248" s="30"/>
      <c r="I248" s="30"/>
      <c r="J248" s="30"/>
      <c r="K248" s="57"/>
      <c r="L248" s="30"/>
      <c r="M248" s="113">
        <f>M239+M246</f>
        <v>35456029.770000003</v>
      </c>
      <c r="N248" s="111"/>
      <c r="O248" s="85"/>
      <c r="P248" s="186"/>
      <c r="Q248" s="186"/>
      <c r="R248" s="113">
        <f>R239+R246</f>
        <v>34795353.899999999</v>
      </c>
      <c r="S248" s="22" t="s">
        <v>279</v>
      </c>
    </row>
    <row r="249" spans="1:19" ht="9.9499999999999993" customHeight="1" thickTop="1">
      <c r="A249" s="46"/>
      <c r="B249" s="30"/>
      <c r="C249" s="30"/>
      <c r="D249" s="30"/>
      <c r="E249" s="30"/>
      <c r="F249" s="30"/>
      <c r="G249" s="30"/>
      <c r="H249" s="30"/>
      <c r="I249" s="30"/>
      <c r="J249" s="30"/>
      <c r="K249" s="57"/>
      <c r="L249" s="30"/>
      <c r="M249" s="85"/>
      <c r="N249" s="111"/>
      <c r="O249" s="85"/>
      <c r="P249" s="186"/>
      <c r="Q249" s="186"/>
      <c r="R249" s="85"/>
      <c r="S249" s="22"/>
    </row>
    <row r="250" spans="1:19" ht="9.9499999999999993" customHeight="1">
      <c r="A250" s="46"/>
      <c r="B250" s="30"/>
      <c r="C250" s="30"/>
      <c r="D250" s="30"/>
      <c r="E250" s="30"/>
      <c r="F250" s="30"/>
      <c r="G250" s="30"/>
      <c r="H250" s="30"/>
      <c r="I250" s="30"/>
      <c r="J250" s="30"/>
      <c r="K250" s="57"/>
      <c r="L250" s="30"/>
      <c r="M250" s="85"/>
      <c r="N250" s="111"/>
      <c r="O250" s="85"/>
      <c r="P250" s="186"/>
      <c r="Q250" s="186"/>
      <c r="R250" s="52">
        <f>R248-O141</f>
        <v>0</v>
      </c>
      <c r="S250" s="22"/>
    </row>
    <row r="251" spans="1:19" ht="9.9499999999999993" customHeight="1">
      <c r="A251" s="46"/>
      <c r="B251" s="30"/>
      <c r="C251" s="30"/>
      <c r="D251" s="30"/>
      <c r="E251" s="30"/>
      <c r="F251" s="30"/>
      <c r="G251" s="30"/>
      <c r="H251" s="30"/>
      <c r="I251" s="30"/>
      <c r="J251" s="30"/>
      <c r="K251" s="57"/>
      <c r="L251" s="30"/>
      <c r="M251" s="85"/>
      <c r="N251" s="111"/>
      <c r="O251" s="85"/>
      <c r="P251" s="186"/>
      <c r="Q251" s="186"/>
      <c r="R251" s="85"/>
      <c r="S251" s="22"/>
    </row>
    <row r="252" spans="1:19" s="22" customFormat="1" ht="9.9499999999999993" customHeight="1">
      <c r="K252" s="167"/>
      <c r="O252" s="177"/>
    </row>
    <row r="253" spans="1:19" ht="9.9499999999999993" customHeight="1">
      <c r="A253" s="196" t="s">
        <v>128</v>
      </c>
      <c r="B253" s="196"/>
      <c r="C253" s="196"/>
      <c r="D253" s="196"/>
      <c r="E253" s="196"/>
      <c r="F253" s="196"/>
      <c r="G253" s="196"/>
      <c r="H253" s="196"/>
      <c r="I253" s="196"/>
      <c r="J253" s="196"/>
      <c r="K253" s="196"/>
      <c r="L253" s="196"/>
      <c r="M253" s="196"/>
      <c r="N253" s="196"/>
      <c r="O253" s="196"/>
      <c r="P253" s="196"/>
      <c r="Q253" s="196"/>
    </row>
  </sheetData>
  <mergeCells count="3">
    <mergeCell ref="E117:O117"/>
    <mergeCell ref="A232:H232"/>
    <mergeCell ref="A253:Q253"/>
  </mergeCells>
  <phoneticPr fontId="14"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sheetData/>
  <phoneticPr fontId="1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Report</vt:lpstr>
      <vt:lpstr>PRICE</vt:lpstr>
      <vt:lpstr>工作表1</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2024-10-25T09:11:15Z</cp:lastPrinted>
  <dcterms:created xsi:type="dcterms:W3CDTF">2011-06-02T07:53:30Z</dcterms:created>
  <dcterms:modified xsi:type="dcterms:W3CDTF">2026-10-16T00:34:50Z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